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S:\prace_2020\IGP\TSK_Komoranska_svah\_verze\Priloha_5_Orientacni naceneni technickych opatreni\"/>
    </mc:Choice>
  </mc:AlternateContent>
  <xr:revisionPtr revIDLastSave="0" documentId="13_ncr:1_{220E754A-1D34-4F31-AAC5-B2758691102A}" xr6:coauthVersionLast="47" xr6:coauthVersionMax="47" xr10:uidLastSave="{00000000-0000-0000-0000-000000000000}"/>
  <bookViews>
    <workbookView xWindow="3225" yWindow="690" windowWidth="23175" windowHeight="14235" activeTab="1" xr2:uid="{00000000-000D-0000-FFFF-FFFF00000000}"/>
  </bookViews>
  <sheets>
    <sheet name="Rekapitulace stavby" sheetId="1" r:id="rId1"/>
    <sheet name="2020_11 - Komořanská, Pra..." sheetId="2" r:id="rId2"/>
  </sheets>
  <definedNames>
    <definedName name="_xlnm._FilterDatabase" localSheetId="1" hidden="1">'2020_11 - Komořanská, Pra...'!$C$119:$L$194</definedName>
    <definedName name="_xlnm.Print_Titles" localSheetId="1">'2020_11 - Komořanská, Pra...'!$119:$119</definedName>
    <definedName name="_xlnm.Print_Titles" localSheetId="0">'Rekapitulace stavby'!$92:$92</definedName>
    <definedName name="_xlnm.Print_Area" localSheetId="1">'2020_11 - Komořanská, Pra...'!$C$4:$K$76,'2020_11 - Komořanská, Pra...'!$C$82:$K$103,'2020_11 - Komořanská, Pra...'!$C$109:$L$194</definedName>
    <definedName name="_xlnm.Print_Area" localSheetId="0">'Rekapitulace stavby'!$D$4:$AO$76,'Rekapitulace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2" l="1"/>
  <c r="E23" i="2"/>
  <c r="E22" i="2"/>
  <c r="J90" i="2" s="1"/>
  <c r="J13" i="2"/>
  <c r="J12" i="2"/>
  <c r="E13" i="2"/>
  <c r="K37" i="2"/>
  <c r="K36" i="2"/>
  <c r="BA95" i="1" s="1"/>
  <c r="K35" i="2"/>
  <c r="AZ95" i="1" s="1"/>
  <c r="BI193" i="2"/>
  <c r="BH193" i="2"/>
  <c r="BG193" i="2"/>
  <c r="BF193" i="2"/>
  <c r="X193" i="2"/>
  <c r="V193" i="2"/>
  <c r="T193" i="2"/>
  <c r="P193" i="2"/>
  <c r="BI191" i="2"/>
  <c r="BH191" i="2"/>
  <c r="BG191" i="2"/>
  <c r="BF191" i="2"/>
  <c r="X191" i="2"/>
  <c r="V191" i="2"/>
  <c r="T191" i="2"/>
  <c r="P191" i="2"/>
  <c r="BI189" i="2"/>
  <c r="BH189" i="2"/>
  <c r="BG189" i="2"/>
  <c r="BF189" i="2"/>
  <c r="K34" i="2" s="1"/>
  <c r="AY95" i="1" s="1"/>
  <c r="X189" i="2"/>
  <c r="V189" i="2"/>
  <c r="T189" i="2"/>
  <c r="P189" i="2"/>
  <c r="BK189" i="2" s="1"/>
  <c r="BI186" i="2"/>
  <c r="BH186" i="2"/>
  <c r="BG186" i="2"/>
  <c r="BF186" i="2"/>
  <c r="X186" i="2"/>
  <c r="V186" i="2"/>
  <c r="T186" i="2"/>
  <c r="P186" i="2"/>
  <c r="BI184" i="2"/>
  <c r="BH184" i="2"/>
  <c r="BG184" i="2"/>
  <c r="BF184" i="2"/>
  <c r="X184" i="2"/>
  <c r="V184" i="2"/>
  <c r="T184" i="2"/>
  <c r="P184" i="2"/>
  <c r="BI182" i="2"/>
  <c r="BH182" i="2"/>
  <c r="BG182" i="2"/>
  <c r="BF182" i="2"/>
  <c r="X182" i="2"/>
  <c r="V182" i="2"/>
  <c r="T182" i="2"/>
  <c r="P182" i="2"/>
  <c r="BI179" i="2"/>
  <c r="BH179" i="2"/>
  <c r="BG179" i="2"/>
  <c r="F35" i="2" s="1"/>
  <c r="BD95" i="1" s="1"/>
  <c r="BD94" i="1" s="1"/>
  <c r="BF179" i="2"/>
  <c r="X179" i="2"/>
  <c r="X178" i="2"/>
  <c r="V179" i="2"/>
  <c r="V178" i="2" s="1"/>
  <c r="T179" i="2"/>
  <c r="T178" i="2"/>
  <c r="P179" i="2"/>
  <c r="BI176" i="2"/>
  <c r="BH176" i="2"/>
  <c r="BG176" i="2"/>
  <c r="BF176" i="2"/>
  <c r="X176" i="2"/>
  <c r="V176" i="2"/>
  <c r="T176" i="2"/>
  <c r="P176" i="2"/>
  <c r="BI174" i="2"/>
  <c r="BH174" i="2"/>
  <c r="BG174" i="2"/>
  <c r="BF174" i="2"/>
  <c r="X174" i="2"/>
  <c r="V174" i="2"/>
  <c r="T174" i="2"/>
  <c r="P174" i="2"/>
  <c r="BI171" i="2"/>
  <c r="BH171" i="2"/>
  <c r="BG171" i="2"/>
  <c r="BF171" i="2"/>
  <c r="X171" i="2"/>
  <c r="V171" i="2"/>
  <c r="T171" i="2"/>
  <c r="P171" i="2"/>
  <c r="BI169" i="2"/>
  <c r="BH169" i="2"/>
  <c r="BG169" i="2"/>
  <c r="BF169" i="2"/>
  <c r="X169" i="2"/>
  <c r="V169" i="2"/>
  <c r="T169" i="2"/>
  <c r="P169" i="2"/>
  <c r="BI165" i="2"/>
  <c r="BH165" i="2"/>
  <c r="BG165" i="2"/>
  <c r="BF165" i="2"/>
  <c r="X165" i="2"/>
  <c r="X164" i="2" s="1"/>
  <c r="V165" i="2"/>
  <c r="V164" i="2" s="1"/>
  <c r="T165" i="2"/>
  <c r="T164" i="2" s="1"/>
  <c r="P165" i="2"/>
  <c r="BI161" i="2"/>
  <c r="BH161" i="2"/>
  <c r="BG161" i="2"/>
  <c r="BF161" i="2"/>
  <c r="X161" i="2"/>
  <c r="V161" i="2"/>
  <c r="T161" i="2"/>
  <c r="P161" i="2"/>
  <c r="BI159" i="2"/>
  <c r="BH159" i="2"/>
  <c r="BG159" i="2"/>
  <c r="BF159" i="2"/>
  <c r="X159" i="2"/>
  <c r="V159" i="2"/>
  <c r="T159" i="2"/>
  <c r="P159" i="2"/>
  <c r="BI157" i="2"/>
  <c r="BH157" i="2"/>
  <c r="BG157" i="2"/>
  <c r="BF157" i="2"/>
  <c r="X157" i="2"/>
  <c r="V157" i="2"/>
  <c r="T157" i="2"/>
  <c r="P157" i="2"/>
  <c r="BI155" i="2"/>
  <c r="BH155" i="2"/>
  <c r="BG155" i="2"/>
  <c r="BF155" i="2"/>
  <c r="X155" i="2"/>
  <c r="V155" i="2"/>
  <c r="T155" i="2"/>
  <c r="P155" i="2"/>
  <c r="BI153" i="2"/>
  <c r="BH153" i="2"/>
  <c r="BG153" i="2"/>
  <c r="BF153" i="2"/>
  <c r="X153" i="2"/>
  <c r="V153" i="2"/>
  <c r="T153" i="2"/>
  <c r="P153" i="2"/>
  <c r="BI151" i="2"/>
  <c r="BH151" i="2"/>
  <c r="BG151" i="2"/>
  <c r="BF151" i="2"/>
  <c r="X151" i="2"/>
  <c r="V151" i="2"/>
  <c r="T151" i="2"/>
  <c r="P151" i="2"/>
  <c r="BI149" i="2"/>
  <c r="BH149" i="2"/>
  <c r="BG149" i="2"/>
  <c r="BF149" i="2"/>
  <c r="X149" i="2"/>
  <c r="V149" i="2"/>
  <c r="T149" i="2"/>
  <c r="P149" i="2"/>
  <c r="BI146" i="2"/>
  <c r="BH146" i="2"/>
  <c r="BG146" i="2"/>
  <c r="BF146" i="2"/>
  <c r="X146" i="2"/>
  <c r="V146" i="2"/>
  <c r="T146" i="2"/>
  <c r="P146" i="2"/>
  <c r="BI144" i="2"/>
  <c r="BH144" i="2"/>
  <c r="BG144" i="2"/>
  <c r="BF144" i="2"/>
  <c r="X144" i="2"/>
  <c r="V144" i="2"/>
  <c r="T144" i="2"/>
  <c r="P144" i="2"/>
  <c r="BI142" i="2"/>
  <c r="BH142" i="2"/>
  <c r="BG142" i="2"/>
  <c r="BF142" i="2"/>
  <c r="X142" i="2"/>
  <c r="V142" i="2"/>
  <c r="T142" i="2"/>
  <c r="P142" i="2"/>
  <c r="BI140" i="2"/>
  <c r="BH140" i="2"/>
  <c r="BG140" i="2"/>
  <c r="BF140" i="2"/>
  <c r="X140" i="2"/>
  <c r="V140" i="2"/>
  <c r="T140" i="2"/>
  <c r="P140" i="2"/>
  <c r="BI138" i="2"/>
  <c r="BH138" i="2"/>
  <c r="BG138" i="2"/>
  <c r="BF138" i="2"/>
  <c r="X138" i="2"/>
  <c r="V138" i="2"/>
  <c r="T138" i="2"/>
  <c r="P138" i="2"/>
  <c r="BI135" i="2"/>
  <c r="BH135" i="2"/>
  <c r="BG135" i="2"/>
  <c r="BF135" i="2"/>
  <c r="X135" i="2"/>
  <c r="V135" i="2"/>
  <c r="T135" i="2"/>
  <c r="P135" i="2"/>
  <c r="BI133" i="2"/>
  <c r="BH133" i="2"/>
  <c r="BG133" i="2"/>
  <c r="BF133" i="2"/>
  <c r="X133" i="2"/>
  <c r="V133" i="2"/>
  <c r="T133" i="2"/>
  <c r="P133" i="2"/>
  <c r="BI131" i="2"/>
  <c r="BH131" i="2"/>
  <c r="BG131" i="2"/>
  <c r="BF131" i="2"/>
  <c r="X131" i="2"/>
  <c r="V131" i="2"/>
  <c r="T131" i="2"/>
  <c r="P131" i="2"/>
  <c r="BI129" i="2"/>
  <c r="BH129" i="2"/>
  <c r="BG129" i="2"/>
  <c r="BF129" i="2"/>
  <c r="X129" i="2"/>
  <c r="V129" i="2"/>
  <c r="T129" i="2"/>
  <c r="P129" i="2"/>
  <c r="BI127" i="2"/>
  <c r="BH127" i="2"/>
  <c r="BG127" i="2"/>
  <c r="BF127" i="2"/>
  <c r="X127" i="2"/>
  <c r="V127" i="2"/>
  <c r="T127" i="2"/>
  <c r="P127" i="2"/>
  <c r="BI125" i="2"/>
  <c r="BH125" i="2"/>
  <c r="BG125" i="2"/>
  <c r="BF125" i="2"/>
  <c r="X125" i="2"/>
  <c r="V125" i="2"/>
  <c r="T125" i="2"/>
  <c r="P125" i="2"/>
  <c r="BI123" i="2"/>
  <c r="BH123" i="2"/>
  <c r="BG123" i="2"/>
  <c r="BF123" i="2"/>
  <c r="X123" i="2"/>
  <c r="V123" i="2"/>
  <c r="T123" i="2"/>
  <c r="P123" i="2"/>
  <c r="F116" i="2"/>
  <c r="F114" i="2"/>
  <c r="E112" i="2"/>
  <c r="F89" i="2"/>
  <c r="F87" i="2"/>
  <c r="E85" i="2"/>
  <c r="J19" i="2"/>
  <c r="E19" i="2"/>
  <c r="J116" i="2" s="1"/>
  <c r="J18" i="2"/>
  <c r="J16" i="2"/>
  <c r="E16" i="2"/>
  <c r="F117" i="2" s="1"/>
  <c r="J15" i="2"/>
  <c r="J10" i="2"/>
  <c r="J114" i="2" s="1"/>
  <c r="L90" i="1"/>
  <c r="AM90" i="1"/>
  <c r="AM89" i="1"/>
  <c r="L89" i="1"/>
  <c r="AM87" i="1"/>
  <c r="L87" i="1"/>
  <c r="L85" i="1"/>
  <c r="L84" i="1"/>
  <c r="R193" i="2"/>
  <c r="Q191" i="2"/>
  <c r="Q189" i="2"/>
  <c r="R184" i="2"/>
  <c r="R182" i="2"/>
  <c r="Q179" i="2"/>
  <c r="R176" i="2"/>
  <c r="Q174" i="2"/>
  <c r="Q173" i="2" s="1"/>
  <c r="I100" i="2" s="1"/>
  <c r="Q171" i="2"/>
  <c r="Q169" i="2"/>
  <c r="R165" i="2"/>
  <c r="R164" i="2" s="1"/>
  <c r="J97" i="2" s="1"/>
  <c r="Q165" i="2"/>
  <c r="Q164" i="2" s="1"/>
  <c r="I97" i="2" s="1"/>
  <c r="R161" i="2"/>
  <c r="Q159" i="2"/>
  <c r="Q157" i="2"/>
  <c r="Q193" i="2"/>
  <c r="R189" i="2"/>
  <c r="Q186" i="2"/>
  <c r="R149" i="2"/>
  <c r="Q149" i="2"/>
  <c r="R146" i="2"/>
  <c r="R144" i="2"/>
  <c r="R142" i="2"/>
  <c r="Q142" i="2"/>
  <c r="Q140" i="2"/>
  <c r="Q138" i="2"/>
  <c r="Q135" i="2"/>
  <c r="Q133" i="2"/>
  <c r="Q131" i="2"/>
  <c r="R129" i="2"/>
  <c r="Q129" i="2"/>
  <c r="R127" i="2"/>
  <c r="Q127" i="2"/>
  <c r="R125" i="2"/>
  <c r="Q125" i="2"/>
  <c r="R123" i="2"/>
  <c r="R191" i="2"/>
  <c r="R186" i="2"/>
  <c r="Q184" i="2"/>
  <c r="Q182" i="2"/>
  <c r="R179" i="2"/>
  <c r="Q176" i="2"/>
  <c r="R174" i="2"/>
  <c r="R171" i="2"/>
  <c r="R168" i="2" s="1"/>
  <c r="J99" i="2" s="1"/>
  <c r="R169" i="2"/>
  <c r="Q161" i="2"/>
  <c r="R159" i="2"/>
  <c r="R157" i="2"/>
  <c r="R155" i="2"/>
  <c r="Q155" i="2"/>
  <c r="R153" i="2"/>
  <c r="Q153" i="2"/>
  <c r="R151" i="2"/>
  <c r="Q151" i="2"/>
  <c r="Q146" i="2"/>
  <c r="Q144" i="2"/>
  <c r="R140" i="2"/>
  <c r="R138" i="2"/>
  <c r="R135" i="2"/>
  <c r="R133" i="2"/>
  <c r="R131" i="2"/>
  <c r="Q123" i="2"/>
  <c r="AU94" i="1"/>
  <c r="K193" i="2"/>
  <c r="BE193" i="2" s="1"/>
  <c r="BK191" i="2"/>
  <c r="BK179" i="2"/>
  <c r="BK178" i="2" s="1"/>
  <c r="BK174" i="2"/>
  <c r="BK151" i="2"/>
  <c r="BK146" i="2"/>
  <c r="K142" i="2"/>
  <c r="BE142" i="2" s="1"/>
  <c r="BK138" i="2"/>
  <c r="K135" i="2"/>
  <c r="BE135" i="2"/>
  <c r="BK129" i="2"/>
  <c r="BK123" i="2"/>
  <c r="BK186" i="2"/>
  <c r="BK184" i="2"/>
  <c r="K182" i="2"/>
  <c r="BE182" i="2" s="1"/>
  <c r="K176" i="2"/>
  <c r="BE176" i="2"/>
  <c r="BK171" i="2"/>
  <c r="K169" i="2"/>
  <c r="BE169" i="2" s="1"/>
  <c r="BK165" i="2"/>
  <c r="BK164" i="2" s="1"/>
  <c r="K161" i="2"/>
  <c r="BE161" i="2" s="1"/>
  <c r="K159" i="2"/>
  <c r="BE159" i="2" s="1"/>
  <c r="BK157" i="2"/>
  <c r="BK155" i="2"/>
  <c r="BK153" i="2"/>
  <c r="BK149" i="2"/>
  <c r="BK144" i="2"/>
  <c r="K140" i="2"/>
  <c r="BE140" i="2" s="1"/>
  <c r="BK133" i="2"/>
  <c r="BK131" i="2"/>
  <c r="BK127" i="2"/>
  <c r="BK125" i="2"/>
  <c r="V122" i="2"/>
  <c r="V121" i="2" s="1"/>
  <c r="X181" i="2"/>
  <c r="T122" i="2"/>
  <c r="T121" i="2" s="1"/>
  <c r="X122" i="2"/>
  <c r="T168" i="2"/>
  <c r="V168" i="2"/>
  <c r="X168" i="2"/>
  <c r="Q168" i="2"/>
  <c r="T173" i="2"/>
  <c r="V173" i="2"/>
  <c r="X173" i="2"/>
  <c r="R173" i="2"/>
  <c r="J100" i="2" s="1"/>
  <c r="T181" i="2"/>
  <c r="V181" i="2"/>
  <c r="F90" i="2"/>
  <c r="R178" i="2"/>
  <c r="J101" i="2" s="1"/>
  <c r="J87" i="2"/>
  <c r="J89" i="2"/>
  <c r="Q178" i="2"/>
  <c r="I101" i="2" s="1"/>
  <c r="F34" i="2"/>
  <c r="BC95" i="1" s="1"/>
  <c r="BC94" i="1" s="1"/>
  <c r="F36" i="2"/>
  <c r="BE95" i="1" s="1"/>
  <c r="BE94" i="1" s="1"/>
  <c r="K125" i="2"/>
  <c r="BE125" i="2" s="1"/>
  <c r="K133" i="2"/>
  <c r="BE133" i="2"/>
  <c r="BK135" i="2"/>
  <c r="BK142" i="2"/>
  <c r="K151" i="2"/>
  <c r="BE151" i="2"/>
  <c r="K157" i="2"/>
  <c r="BE157" i="2" s="1"/>
  <c r="BK159" i="2"/>
  <c r="K171" i="2"/>
  <c r="BE171" i="2"/>
  <c r="BK176" i="2"/>
  <c r="BK173" i="2" s="1"/>
  <c r="K173" i="2" s="1"/>
  <c r="K100" i="2" s="1"/>
  <c r="K138" i="2"/>
  <c r="BE138" i="2" s="1"/>
  <c r="K174" i="2"/>
  <c r="BE174" i="2" s="1"/>
  <c r="K184" i="2"/>
  <c r="BE184" i="2" s="1"/>
  <c r="K123" i="2"/>
  <c r="BE123" i="2" s="1"/>
  <c r="K131" i="2"/>
  <c r="BE131" i="2"/>
  <c r="K146" i="2"/>
  <c r="BE146" i="2" s="1"/>
  <c r="K153" i="2"/>
  <c r="BE153" i="2" s="1"/>
  <c r="BK161" i="2"/>
  <c r="BK193" i="2"/>
  <c r="K127" i="2"/>
  <c r="BE127" i="2" s="1"/>
  <c r="K144" i="2"/>
  <c r="BE144" i="2" s="1"/>
  <c r="K179" i="2"/>
  <c r="BE179" i="2" s="1"/>
  <c r="K129" i="2"/>
  <c r="BE129" i="2" s="1"/>
  <c r="BK140" i="2"/>
  <c r="K149" i="2"/>
  <c r="BE149" i="2" s="1"/>
  <c r="K155" i="2"/>
  <c r="BE155" i="2" s="1"/>
  <c r="BK169" i="2"/>
  <c r="BK168" i="2" s="1"/>
  <c r="K168" i="2" s="1"/>
  <c r="K99" i="2" s="1"/>
  <c r="BK182" i="2"/>
  <c r="K186" i="2"/>
  <c r="BE186" i="2" s="1"/>
  <c r="K165" i="2"/>
  <c r="BE165" i="2" s="1"/>
  <c r="K191" i="2"/>
  <c r="BE191" i="2"/>
  <c r="X167" i="2"/>
  <c r="T167" i="2"/>
  <c r="I99" i="2"/>
  <c r="K189" i="2" l="1"/>
  <c r="BE189" i="2" s="1"/>
  <c r="F37" i="2"/>
  <c r="BF95" i="1" s="1"/>
  <c r="BF94" i="1" s="1"/>
  <c r="W33" i="1" s="1"/>
  <c r="R181" i="2"/>
  <c r="J102" i="2" s="1"/>
  <c r="BK181" i="2"/>
  <c r="K181" i="2" s="1"/>
  <c r="K102" i="2" s="1"/>
  <c r="BK122" i="2"/>
  <c r="K122" i="2" s="1"/>
  <c r="K96" i="2" s="1"/>
  <c r="R122" i="2"/>
  <c r="Q181" i="2"/>
  <c r="I102" i="2" s="1"/>
  <c r="Q122" i="2"/>
  <c r="I96" i="2" s="1"/>
  <c r="V167" i="2"/>
  <c r="J96" i="2"/>
  <c r="R121" i="2"/>
  <c r="Q121" i="2"/>
  <c r="X121" i="2"/>
  <c r="X120" i="2" s="1"/>
  <c r="T120" i="2"/>
  <c r="AW95" i="1" s="1"/>
  <c r="AW94" i="1" s="1"/>
  <c r="R167" i="2"/>
  <c r="J98" i="2" s="1"/>
  <c r="V120" i="2"/>
  <c r="J117" i="2"/>
  <c r="K178" i="2"/>
  <c r="K101" i="2" s="1"/>
  <c r="W31" i="1"/>
  <c r="AZ94" i="1"/>
  <c r="W32" i="1"/>
  <c r="BA94" i="1"/>
  <c r="F33" i="2"/>
  <c r="BB95" i="1" s="1"/>
  <c r="BB94" i="1" s="1"/>
  <c r="K33" i="2"/>
  <c r="AX95" i="1" s="1"/>
  <c r="AV95" i="1" s="1"/>
  <c r="AY94" i="1"/>
  <c r="AK30" i="1" s="1"/>
  <c r="W30" i="1"/>
  <c r="K164" i="2"/>
  <c r="K97" i="2" s="1"/>
  <c r="BK121" i="2"/>
  <c r="BK167" i="2" l="1"/>
  <c r="K167" i="2" s="1"/>
  <c r="K98" i="2" s="1"/>
  <c r="Q167" i="2"/>
  <c r="I98" i="2" s="1"/>
  <c r="I95" i="2"/>
  <c r="R120" i="2"/>
  <c r="J94" i="2" s="1"/>
  <c r="K29" i="2" s="1"/>
  <c r="AT95" i="1" s="1"/>
  <c r="AT94" i="1" s="1"/>
  <c r="J95" i="2"/>
  <c r="K121" i="2"/>
  <c r="K95" i="2" s="1"/>
  <c r="AX94" i="1"/>
  <c r="W29" i="1"/>
  <c r="BK120" i="2" l="1"/>
  <c r="K120" i="2" s="1"/>
  <c r="Q120" i="2"/>
  <c r="I94" i="2" s="1"/>
  <c r="K28" i="2" s="1"/>
  <c r="AS95" i="1" s="1"/>
  <c r="AS94" i="1" s="1"/>
  <c r="K30" i="2"/>
  <c r="K94" i="2"/>
  <c r="AK29" i="1"/>
  <c r="AV94" i="1"/>
  <c r="AG95" i="1" l="1"/>
  <c r="K39" i="2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<sst xmlns="http://schemas.openxmlformats.org/spreadsheetml/2006/main" count="931" uniqueCount="293">
  <si>
    <t>Export Komplet</t>
  </si>
  <si>
    <t/>
  </si>
  <si>
    <t>2.0</t>
  </si>
  <si>
    <t>False</t>
  </si>
  <si>
    <t>True</t>
  </si>
  <si>
    <t>{c34fd26e-7bbc-439a-8336-91e172333f1f}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</si>
  <si>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</si>
  <si>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</si>
  <si>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</si>
  <si>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</si>
  <si>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</si>
  <si>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</si>
  <si>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</si>
  <si>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</si>
  <si>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2020_11</t>
  </si>
  <si>
    <t>Stavba:</t>
  </si>
  <si>
    <t>Komořanská, Praha 5 Zbraslav</t>
  </si>
  <si>
    <t>KSO:</t>
  </si>
  <si>
    <t>CC-CZ:</t>
  </si>
  <si>
    <t>Místo:</t>
  </si>
  <si>
    <t>ul. Komořanská</t>
  </si>
  <si>
    <t>Datum:</t>
  </si>
  <si>
    <t>19. 11. 2020</t>
  </si>
  <si>
    <t>Zadavatel:</t>
  </si>
  <si>
    <t>IČ:</t>
  </si>
  <si>
    <t>DIČ:</t>
  </si>
  <si>
    <t>Zhotovitel:</t>
  </si>
  <si>
    <t xml:space="preserve"> 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</si>
  <si>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</si>
  <si>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</si>
  <si>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</si>
  <si>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</si>
  <si>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</si>
  <si>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</si>
  <si>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</si>
  <si>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</si>
  <si>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</si>
  <si>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</si>
  <si>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</si>
  <si>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</si>
  <si>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</si>
  <si>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</si>
  <si>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</si>
  <si>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</si>
  <si>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</si>
  <si>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</si>
  <si>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</si>
  <si>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</si>
  <si>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</si>
  <si>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</si>
  <si>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</si>
  <si>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</si>
  <si>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</si>
  <si>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</si>
  <si>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</si>
  <si>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</si>
  <si>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</si>
  <si>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</si>
  <si>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</si>
  <si>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</si>
  <si>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</si>
  <si>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</si>
  <si>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</si>
  <si>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</si>
  <si>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</si>
  <si>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</si>
  <si>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</si>
  <si>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</si>
  <si>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</si>
  <si>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</si>
  <si>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</si>
  <si>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</si>
  <si>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</si>
  <si>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</si>
  <si>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</si>
  <si>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</si>
  <si>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</si>
  <si>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</si>
  <si>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</si>
  <si>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</si>
  <si>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</si>
  <si>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</si>
  <si>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</si>
  <si>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</si>
  <si>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</si>
  <si>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</si>
  <si>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</si>
  <si>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</si>
  <si>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</si>
  <si>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</si>
  <si>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</si>
  <si>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</si>
  <si>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</si>
  <si>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</si>
  <si>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</si>
  <si>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</si>
  <si>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</si>
  <si>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</si>
  <si>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</si>
  <si>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</si>
  <si>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</si>
  <si>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</si>
  <si>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</si>
  <si>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</si>
  <si>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</si>
  <si>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</si>
  <si>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</si>
  <si>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</si>
  <si>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</si>
  <si>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</si>
  <si>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</si>
  <si>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</si>
  <si>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</si>
  <si>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</si>
  <si>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</si>
  <si>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</si>
  <si>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</si>
  <si>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</si>
  <si>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</si>
  <si>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</si>
  <si>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</si>
  <si>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111251111</t>
  </si>
  <si>
    <t>Drcení ořezaných větví D do 100 mm s odvozem do 20 km</t>
  </si>
  <si>
    <t>m3</t>
  </si>
  <si>
    <t>CS ÚRS 2020 01</t>
  </si>
  <si>
    <t>4</t>
  </si>
  <si>
    <t>-1370327798</t>
  </si>
  <si>
    <t>PP</t>
  </si>
  <si>
    <t>Drcení ořezaných větví strojně - (štěpkování) s naložením na dopravní prostředek, průměr větví do 100 mm</t>
  </si>
  <si>
    <t>112151312</t>
  </si>
  <si>
    <t>Kácení stromu bez postupného spouštění koruny a kmene D do 0,3 m</t>
  </si>
  <si>
    <t>kus</t>
  </si>
  <si>
    <t>CS ÚRS 2020 02</t>
  </si>
  <si>
    <t>1230491019</t>
  </si>
  <si>
    <t>Pokácení stromu postupné bez spouštění částí kmene a koruny o průměru na řezné ploše pařezu přes 200 do 300 mm</t>
  </si>
  <si>
    <t>3</t>
  </si>
  <si>
    <t>112201112</t>
  </si>
  <si>
    <t>Odstranění pařezů D do 0,3 m v rovině a svahu 1:5 s odklizením do 20 m a zasypáním jámy</t>
  </si>
  <si>
    <t>-1547126952</t>
  </si>
  <si>
    <t>Odstranění pařezu v rovině nebo na svahu do 1:5 o průměru pařezu na řezné ploše přes 200 do 300 mm</t>
  </si>
  <si>
    <t>155211112</t>
  </si>
  <si>
    <t>Odstranění vegetace ze skalních ploch horolezeckou technikou včetně stažení k zemi</t>
  </si>
  <si>
    <t>m2</t>
  </si>
  <si>
    <t>CS ÚRS 2019 01</t>
  </si>
  <si>
    <t>964676527</t>
  </si>
  <si>
    <t>Očištění skalních ploch horolezeckou technikou odstranění vegetace včetně stažení k zemi, odklizení na hromady na vzdálenost do 50 m nebo na naložení na dopravní prostředek keřů a stromů do průměru 10 cm</t>
  </si>
  <si>
    <t>5</t>
  </si>
  <si>
    <t>155211122</t>
  </si>
  <si>
    <t>Očištění skalních ploch ručními nástroji (motykami, páčidly) horolezeckou technikou</t>
  </si>
  <si>
    <t>2090054972</t>
  </si>
  <si>
    <t>Očištění skalních ploch horolezeckou technikou očištění ručními nástroji motykami, páčidly</t>
  </si>
  <si>
    <t>6</t>
  </si>
  <si>
    <t>155211311</t>
  </si>
  <si>
    <t>Odtěžení nestabilních hornin ze skalních stěn horolezeckou technikou sbíječkou</t>
  </si>
  <si>
    <t>139202871</t>
  </si>
  <si>
    <t>Odtěžení nestabilních hornin ze skalních stěn horolezeckou technikou s přehozením na vzdálenost do 3 m nebo s naložením na dopravní prostředek s použitím pneumatického nářadí</t>
  </si>
  <si>
    <t>7</t>
  </si>
  <si>
    <t>155212116</t>
  </si>
  <si>
    <t>Vrty do skalních stěn vrtacími kladivy D 56 mm hor. tř. V a VI prováděné horolezeckou technikou</t>
  </si>
  <si>
    <t>m</t>
  </si>
  <si>
    <t>371106343</t>
  </si>
  <si>
    <t>Vrty do skalních stěn prováděné horolezeckou technikou hloubky do 5 m přenosnými vrtacími kladivy průměru do 56 mm, v hornině tř. V a VI</t>
  </si>
  <si>
    <t>VV</t>
  </si>
  <si>
    <t>1045*2</t>
  </si>
  <si>
    <t>8</t>
  </si>
  <si>
    <t>155213611</t>
  </si>
  <si>
    <t>Trn z injekčních zavrtávacích tyčí D 32 mm l 2 m včetně vrtu D 51 mm prováděný horolezecky</t>
  </si>
  <si>
    <t>-1276737372</t>
  </si>
  <si>
    <t>Trny z injekčních zavrtávacích tyčí prováděné horolezeckou technikou zainjektované cementovou maltou průměru 32 mm včetně vrtů přenosnými vrtacími kladivy na ztracenou korunku průměru 51 mm, délky do 2 m</t>
  </si>
  <si>
    <t>9</t>
  </si>
  <si>
    <t>155214111</t>
  </si>
  <si>
    <t>Montáž ocelové sítě na skalní stěnu prováděná horolezeckou technikou</t>
  </si>
  <si>
    <t>-1939890931</t>
  </si>
  <si>
    <t>Síťování skalních stěn prováděné horolezeckou technikou montáž pásů ocelové sítě</t>
  </si>
  <si>
    <t>10</t>
  </si>
  <si>
    <t>M</t>
  </si>
  <si>
    <t>31319171</t>
  </si>
  <si>
    <t>síť na skálu z vysokopevnostní oceli</t>
  </si>
  <si>
    <t>707026435</t>
  </si>
  <si>
    <t>síť na skálu z vysokopevnostní oceli s vkomponovaným geosyntetikem, sk 4, tř B dle EAD-230025-00-0106, σmin=53kN/m, oko Dmax=82mm</t>
  </si>
  <si>
    <t>11</t>
  </si>
  <si>
    <t>155214211</t>
  </si>
  <si>
    <t>Montáž ocelového lana D do 10 mm pro uchycení sítí prováděná horolezeckou technikou</t>
  </si>
  <si>
    <t>1740908070</t>
  </si>
  <si>
    <t>Síťování skalních stěn prováděné horolezeckou technikou montáž ocelového lana pro uchycení sítě průměru do 10 mm</t>
  </si>
  <si>
    <t>12</t>
  </si>
  <si>
    <t>31452107</t>
  </si>
  <si>
    <t>lano ocelové šestipramenné Pz 6x19 drátů D 10,0mm</t>
  </si>
  <si>
    <t>1497133403</t>
  </si>
  <si>
    <t>1000*1,2 'Přepočtené koeficientem množství</t>
  </si>
  <si>
    <t>13</t>
  </si>
  <si>
    <t>155215111</t>
  </si>
  <si>
    <t>Montáž dynamické bariéry I. skupiny (odolnost do 1 000 kJ) prováděná horolezeckou technikou</t>
  </si>
  <si>
    <t>-1023784864</t>
  </si>
  <si>
    <t>Montáž dynamické bariéry prováděná horolezeckou technikou I. skupiny (odolnost do 1 000 kJ)</t>
  </si>
  <si>
    <t>14</t>
  </si>
  <si>
    <t>162201402</t>
  </si>
  <si>
    <t>Vodorovné přemístění větví stromů listnatých do 1 km D kmene do 500 mm</t>
  </si>
  <si>
    <t>-1928906519</t>
  </si>
  <si>
    <t>Vodorovné přemístění větví, kmenů nebo pařezů s naložením, složením a dopravou do 1000 m větví stromů listnatých, průměru kmene přes 300 do 500 mm</t>
  </si>
  <si>
    <t>162301931</t>
  </si>
  <si>
    <t>Příplatek k vodorovnému přemístění větví stromů listnatých D kmene do 300 mm ZKD 1 km</t>
  </si>
  <si>
    <t>-1096995176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</si>
  <si>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</si>
  <si>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16</t>
  </si>
  <si>
    <t>162751117</t>
  </si>
  <si>
    <t>Vodorovné přemístění do 10000 m výkopku/sypaniny z horniny třídy těžitelnosti I, skupiny 1 až 3</t>
  </si>
  <si>
    <t>-1277846646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</si>
  <si>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</si>
  <si>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17</t>
  </si>
  <si>
    <t>162751119</t>
  </si>
  <si>
    <t>Příplatek k vodorovnému přemístění výkopku/sypaniny z horniny třídy těžitelnosti I, skupiny 1 až 3 ZKD 1000 m přes 10000 m</t>
  </si>
  <si>
    <t>-1422861636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</si>
  <si>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</si>
  <si>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18</t>
  </si>
  <si>
    <t>167111101</t>
  </si>
  <si>
    <t>Nakládání výkopku z hornin třídy těžitelnosti I, skupiny 1 až 3 ručně</t>
  </si>
  <si>
    <t>733578828</t>
  </si>
  <si>
    <t>Nakládání, skládání a překládání neulehlého výkopku nebo sypaniny ručně nakládání, z hornin třídy těžitelnosti I, skupiny 1 až 3</t>
  </si>
  <si>
    <t>19</t>
  </si>
  <si>
    <t>171201221</t>
  </si>
  <si>
    <t>Poplatek za uložení na skládce (skládkovné) zeminy a kamení kód odpadu 17 05 04</t>
  </si>
  <si>
    <t>t</t>
  </si>
  <si>
    <t>-506004180</t>
  </si>
  <si>
    <t>Poplatek za uložení stavebního odpadu na skládce (skládkovné) zeminy a kamení zatříděného do Katalogu odpadů pod kódem 17 05 04</t>
  </si>
  <si>
    <t>1600*1,8</t>
  </si>
  <si>
    <t>Ostatní konstrukce a práce, bourání</t>
  </si>
  <si>
    <t>20</t>
  </si>
  <si>
    <t>911381123</t>
  </si>
  <si>
    <t>Silniční svodidlo betonové jednostranné průběžné délky 4 m výšky 1,0 m</t>
  </si>
  <si>
    <t>1386041665</t>
  </si>
  <si>
    <t>Silniční svodidlo betonové  jednostranné průběžné délky 4 m, výšky 1,0 m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</si>
  <si>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</si>
  <si>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</si>
  <si>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</si>
  <si>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</si>
  <si>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</si>
  <si>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</si>
  <si>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kpl</t>
  </si>
  <si>
    <t>1024</t>
  </si>
  <si>
    <t>1808185648</t>
  </si>
  <si>
    <t>22</t>
  </si>
  <si>
    <t>013002000</t>
  </si>
  <si>
    <t>Projektové práce</t>
  </si>
  <si>
    <t>-1338255680</t>
  </si>
  <si>
    <t>VRN3</t>
  </si>
  <si>
    <t>Zařízení staveniště</t>
  </si>
  <si>
    <t>23</t>
  </si>
  <si>
    <t>030001000</t>
  </si>
  <si>
    <t>118902398</t>
  </si>
  <si>
    <t>24</t>
  </si>
  <si>
    <t>039002000</t>
  </si>
  <si>
    <t>Zrušení zařízení staveniště</t>
  </si>
  <si>
    <t>-1475924108</t>
  </si>
  <si>
    <t>VRN7</t>
  </si>
  <si>
    <t>Provozní vlivy</t>
  </si>
  <si>
    <t>25</t>
  </si>
  <si>
    <t>072103011</t>
  </si>
  <si>
    <t>Zajištění DIO komunikace II. a III. třídy - jednoduché el. vedení</t>
  </si>
  <si>
    <t>-799014330</t>
  </si>
  <si>
    <t>VRN9</t>
  </si>
  <si>
    <t>Ostatní náklady</t>
  </si>
  <si>
    <t>26</t>
  </si>
  <si>
    <t>090001000a</t>
  </si>
  <si>
    <t>Výstavba nové záchytného plotu</t>
  </si>
  <si>
    <t>299573799</t>
  </si>
  <si>
    <t>27</t>
  </si>
  <si>
    <t>090001000b</t>
  </si>
  <si>
    <t>Ostatní náklady_výstavba provizorních bezpečnostních opatření</t>
  </si>
  <si>
    <t>177240184</t>
  </si>
  <si>
    <t>28</t>
  </si>
  <si>
    <t>090001000c</t>
  </si>
  <si>
    <t>Uložení dřevní hmoty na skládku</t>
  </si>
  <si>
    <t>209598150</t>
  </si>
  <si>
    <t>100*0,8</t>
  </si>
  <si>
    <t>29</t>
  </si>
  <si>
    <t>090001000d</t>
  </si>
  <si>
    <t>Demolice stávajícího plotu</t>
  </si>
  <si>
    <t>-997247517</t>
  </si>
  <si>
    <t>30</t>
  </si>
  <si>
    <t>090001000e</t>
  </si>
  <si>
    <t>Dynamická bariéra - dodávka materiálu</t>
  </si>
  <si>
    <t>-1587364929</t>
  </si>
  <si>
    <t>31</t>
  </si>
  <si>
    <t>091104000</t>
  </si>
  <si>
    <t>Stroje a zařízení nevyžadující montáž</t>
  </si>
  <si>
    <t>1947478625</t>
  </si>
  <si>
    <t>Technická správa komunikací hl. m. Prahy a.s., Řásnovka 770/8, Praha 1</t>
  </si>
  <si>
    <t>JK envi s.r.o., Vyšehradská 320/49, Praha 2, 128 00</t>
  </si>
  <si>
    <t>Alexandr Kačora</t>
  </si>
  <si>
    <t>CZ27235491</t>
  </si>
  <si>
    <t>CZ03447286</t>
  </si>
  <si>
    <t>_ 03447286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</si>
</sst>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indexed="55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indexed="56"/>
      <name val="Arial CE"/>
    </font>
    <font>
      <sz val="10"/>
      <color indexed="56"/>
      <name val="Arial CE"/>
    </font>
    <font>
      <sz val="8"/>
      <color indexed="56"/>
      <name val="Arial CE"/>
    </font>
    <font>
      <sz val="8"/>
      <color indexed="63"/>
      <name val="Arial CE"/>
    </font>
    <font>
      <sz val="8"/>
      <color indexed="9"/>
      <name val="Arial CE"/>
    </font>
    <font>
      <sz val="8"/>
      <color indexed="48"/>
      <name val="Arial CE"/>
    </font>
    <font>
      <b/>
      <sz val="14"/>
      <name val="Arial CE"/>
    </font>
    <font>
      <b/>
      <sz val="10"/>
      <name val="Arial CE"/>
    </font>
    <font>
      <b/>
      <sz val="10"/>
      <color indexed="55"/>
      <name val="Arial CE"/>
    </font>
    <font>
      <b/>
      <sz val="10"/>
      <color indexed="63"/>
      <name val="Arial CE"/>
    </font>
    <font>
      <sz val="12"/>
      <color indexed="55"/>
      <name val="Arial CE"/>
    </font>
    <font>
      <sz val="8"/>
      <color indexed="55"/>
      <name val="Arial CE"/>
    </font>
    <font>
      <sz val="9"/>
      <name val="Arial CE"/>
    </font>
    <font>
      <sz val="9"/>
      <color indexed="55"/>
      <name val="Arial CE"/>
    </font>
    <font>
      <b/>
      <sz val="12"/>
      <color indexed="16"/>
      <name val="Arial CE"/>
    </font>
    <font>
      <b/>
      <sz val="12"/>
      <color indexed="55"/>
      <name val="Arial CE"/>
    </font>
    <font>
      <sz val="18"/>
      <color indexed="12"/>
      <name val="Wingdings 2"/>
    </font>
    <font>
      <b/>
      <sz val="11"/>
      <color indexed="56"/>
      <name val="Arial CE"/>
    </font>
    <font>
      <sz val="11"/>
      <color indexed="56"/>
      <name val="Arial CE"/>
    </font>
    <font>
      <sz val="11"/>
      <color indexed="55"/>
      <name val="Arial CE"/>
    </font>
    <font>
      <sz val="10"/>
      <color indexed="48"/>
      <name val="Arial CE"/>
    </font>
    <font>
      <b/>
      <sz val="12"/>
      <color indexed="16"/>
      <name val="Arial CE"/>
    </font>
    <font>
      <sz val="8"/>
      <color indexed="16"/>
      <name val="Arial CE"/>
    </font>
    <font>
      <b/>
      <sz val="8"/>
      <name val="Arial CE"/>
    </font>
    <font>
      <sz val="7"/>
      <color indexed="55"/>
      <name val="Arial CE"/>
    </font>
    <font>
      <sz val="7"/>
      <name val="Arial CE"/>
    </font>
    <font>
      <i/>
      <sz val="9"/>
      <color indexed="12"/>
      <name val="Arial CE"/>
    </font>
    <font>
      <i/>
      <sz val="8"/>
      <color indexed="12"/>
      <name val="Arial CE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4" fontId="28" fillId="0" borderId="10" xfId="0" applyNumberFormat="1" applyFont="1" applyBorder="1" applyAlignment="1"/>
    <xf numFmtId="166" fontId="28" fillId="0" borderId="10" xfId="0" applyNumberFormat="1" applyFont="1" applyBorder="1" applyAlignment="1"/>
    <xf numFmtId="166" fontId="28" fillId="0" borderId="11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7" xfId="0" applyFont="1" applyBorder="1" applyAlignment="1"/>
    <xf numFmtId="0" fontId="8" fillId="0" borderId="0" xfId="0" applyFont="1" applyBorder="1" applyAlignment="1"/>
    <xf numFmtId="4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2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/>
    </xf>
    <xf numFmtId="0" fontId="18" fillId="2" borderId="21" xfId="0" applyFont="1" applyFill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274320</xdr:colOff>
      <xdr:row>1</xdr:row>
      <xdr:rowOff>144780</xdr:rowOff>
    </xdr:to>
    <xdr:pic>
      <xdr:nvPicPr>
        <xdr:cNvPr id="1025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43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274320</xdr:colOff>
      <xdr:row>1</xdr:row>
      <xdr:rowOff>144780</xdr:rowOff>
    </xdr:to>
    <xdr:pic>
      <xdr:nvPicPr>
        <xdr:cNvPr id="2049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43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>
      <selection activeCell="M89" sqref="M89"/>
    </sheetView>
  </sheetViews>
  <sheetFormatPr defaultRowHeight="11.25"/>
  <cols>
    <col min="1" max="1" width="7.83203125" customWidth="1"/>
    <col min="2" max="2" width="1.5" customWidth="1"/>
    <col min="3" max="3" width="4" customWidth="1"/>
    <col min="4" max="33" width="2.5" customWidth="1"/>
    <col min="34" max="34" width="3.1640625" customWidth="1"/>
    <col min="35" max="35" width="33.1640625" customWidth="1"/>
    <col min="36" max="37" width="2.33203125" customWidth="1"/>
    <col min="38" max="38" width="7.83203125" customWidth="1"/>
    <col min="39" max="39" width="3.1640625" customWidth="1"/>
    <col min="40" max="40" width="12.5" customWidth="1"/>
    <col min="41" max="41" width="7" customWidth="1"/>
    <col min="42" max="42" width="4" customWidth="1"/>
    <col min="43" max="43" width="14.83203125" hidden="1" customWidth="1"/>
    <col min="44" max="44" width="12.83203125" customWidth="1"/>
    <col min="45" max="49" width="24.5" hidden="1" customWidth="1"/>
    <col min="50" max="51" width="20.5" hidden="1" customWidth="1"/>
    <col min="52" max="53" width="23.5" hidden="1" customWidth="1"/>
    <col min="54" max="54" width="20.5" hidden="1" customWidth="1"/>
    <col min="55" max="55" width="18.1640625" hidden="1" customWidth="1"/>
    <col min="56" max="56" width="23.5" hidden="1" customWidth="1"/>
    <col min="57" max="57" width="20.5" hidden="1" customWidth="1"/>
    <col min="58" max="58" width="18.1640625" hidden="1" customWidth="1"/>
    <col min="59" max="59" width="62.83203125" customWidth="1"/>
    <col min="71" max="91" width="9.1640625" hidden="1" customWidth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pans="1:74" ht="36.950000000000003" customHeight="1">
      <c r="AR2" s="181" t="s">
        <v>6</v>
      </c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S2" s="14" t="s">
        <v>7</v>
      </c>
      <c r="BT2" s="14" t="s">
        <v>8</v>
      </c>
    </row>
    <row r="3" spans="1:74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9</v>
      </c>
    </row>
    <row r="4" spans="1:74" ht="24.95" customHeight="1">
      <c r="B4" s="17"/>
      <c r="D4" s="18" t="s">
        <v>10</v>
      </c>
      <c r="AR4" s="17"/>
      <c r="AS4" s="19" t="s">
        <v>11</v>
      </c>
      <c r="BS4" s="14" t="s">
        <v>12</v>
      </c>
    </row>
    <row r="5" spans="1:74" ht="12" customHeight="1">
      <c r="B5" s="17"/>
      <c r="D5" s="20" t="s">
        <v>13</v>
      </c>
      <c r="K5" s="171" t="s">
        <v>14</v>
      </c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R5" s="17"/>
      <c r="BS5" s="14" t="s">
        <v>7</v>
      </c>
    </row>
    <row r="6" spans="1:74" ht="36.950000000000003" customHeight="1">
      <c r="B6" s="17"/>
      <c r="D6" s="22" t="s">
        <v>15</v>
      </c>
      <c r="K6" s="173" t="s">
        <v>16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R6" s="17"/>
      <c r="BS6" s="14" t="s">
        <v>7</v>
      </c>
    </row>
    <row r="7" spans="1:74" ht="12" customHeight="1">
      <c r="B7" s="17"/>
      <c r="D7" s="23" t="s">
        <v>17</v>
      </c>
      <c r="K7" s="21" t="s">
        <v>1</v>
      </c>
      <c r="AK7" s="23" t="s">
        <v>18</v>
      </c>
      <c r="AN7" s="21" t="s">
        <v>1</v>
      </c>
      <c r="AR7" s="17"/>
      <c r="BS7" s="14" t="s">
        <v>7</v>
      </c>
    </row>
    <row r="8" spans="1:74" ht="12" customHeight="1">
      <c r="B8" s="17"/>
      <c r="D8" s="23" t="s">
        <v>19</v>
      </c>
      <c r="K8" s="21" t="s">
        <v>20</v>
      </c>
      <c r="AK8" s="23" t="s">
        <v>21</v>
      </c>
      <c r="AN8" s="21" t="s">
        <v>22</v>
      </c>
      <c r="AR8" s="17"/>
      <c r="BS8" s="14" t="s">
        <v>7</v>
      </c>
    </row>
    <row r="9" spans="1:74" ht="14.45" customHeight="1">
      <c r="B9" s="17"/>
      <c r="AR9" s="17"/>
      <c r="BS9" s="14" t="s">
        <v>7</v>
      </c>
    </row>
    <row r="10" spans="1:74" ht="12" customHeight="1">
      <c r="B10" s="17"/>
      <c r="D10" s="23" t="s">
        <v>23</v>
      </c>
      <c r="AK10" s="23" t="s">
        <v>24</v>
      </c>
      <c r="AN10" s="21" t="s">
        <v>292</v>
      </c>
      <c r="AR10" s="17"/>
      <c r="BS10" s="14" t="s">
        <v>7</v>
      </c>
    </row>
    <row r="11" spans="1:74" ht="18.399999999999999" customHeight="1">
      <c r="B11" s="17"/>
      <c r="E11" s="21" t="s">
        <v>287</v>
      </c>
      <c r="AK11" s="23" t="s">
        <v>25</v>
      </c>
      <c r="AN11" s="21" t="s">
        <v>291</v>
      </c>
      <c r="AR11" s="17"/>
      <c r="BS11" s="14" t="s">
        <v>7</v>
      </c>
    </row>
    <row r="12" spans="1:74" ht="6.95" customHeight="1">
      <c r="B12" s="17"/>
      <c r="AR12" s="17"/>
      <c r="BS12" s="14" t="s">
        <v>7</v>
      </c>
    </row>
    <row r="13" spans="1:74" ht="12" customHeight="1">
      <c r="B13" s="17"/>
      <c r="D13" s="23" t="s">
        <v>26</v>
      </c>
      <c r="AK13" s="23" t="s">
        <v>24</v>
      </c>
      <c r="AN13" s="21" t="s">
        <v>1</v>
      </c>
      <c r="AR13" s="17"/>
      <c r="BS13" s="14" t="s">
        <v>7</v>
      </c>
    </row>
    <row r="14" spans="1:74" ht="12.75">
      <c r="B14" s="17"/>
      <c r="E14" s="21" t="s">
        <v>27</v>
      </c>
      <c r="AK14" s="23" t="s">
        <v>25</v>
      </c>
      <c r="AN14" s="21" t="s">
        <v>1</v>
      </c>
      <c r="AR14" s="17"/>
      <c r="BS14" s="14" t="s">
        <v>7</v>
      </c>
    </row>
    <row r="15" spans="1:74" ht="6.95" customHeight="1">
      <c r="B15" s="17"/>
      <c r="AR15" s="17"/>
      <c r="BS15" s="14" t="s">
        <v>3</v>
      </c>
    </row>
    <row r="16" spans="1:74" ht="12" customHeight="1">
      <c r="B16" s="17"/>
      <c r="D16" s="23" t="s">
        <v>28</v>
      </c>
      <c r="AK16" s="23" t="s">
        <v>24</v>
      </c>
      <c r="AN16" s="21" t="s">
        <v>1</v>
      </c>
      <c r="AR16" s="17"/>
      <c r="BS16" s="14" t="s">
        <v>3</v>
      </c>
    </row>
    <row r="17" spans="1:71" ht="18.399999999999999" customHeight="1">
      <c r="B17" s="17"/>
      <c r="E17" s="21" t="s">
        <v>27</v>
      </c>
      <c r="AK17" s="23" t="s">
        <v>25</v>
      </c>
      <c r="AN17" s="21" t="s">
        <v>1</v>
      </c>
      <c r="AR17" s="17"/>
      <c r="BS17" s="14" t="s">
        <v>4</v>
      </c>
    </row>
    <row r="18" spans="1:71" ht="6.95" customHeight="1">
      <c r="B18" s="17"/>
      <c r="AR18" s="17"/>
      <c r="BS18" s="14" t="s">
        <v>7</v>
      </c>
    </row>
    <row r="19" spans="1:71" ht="12" customHeight="1">
      <c r="B19" s="17"/>
      <c r="D19" s="23" t="s">
        <v>29</v>
      </c>
      <c r="AK19" s="23" t="s">
        <v>24</v>
      </c>
      <c r="AM19" s="177">
        <v>27235491</v>
      </c>
      <c r="AN19" s="177"/>
      <c r="AR19" s="17"/>
      <c r="BS19" s="14" t="s">
        <v>7</v>
      </c>
    </row>
    <row r="20" spans="1:71" ht="18.399999999999999" customHeight="1">
      <c r="B20" s="17"/>
      <c r="E20" s="21" t="s">
        <v>288</v>
      </c>
      <c r="AK20" s="23" t="s">
        <v>25</v>
      </c>
      <c r="AN20" s="21" t="s">
        <v>290</v>
      </c>
      <c r="AR20" s="17"/>
      <c r="BS20" s="14" t="s">
        <v>4</v>
      </c>
    </row>
    <row r="21" spans="1:71" ht="11.25" customHeight="1">
      <c r="B21" s="17"/>
      <c r="E21" s="169" t="s">
        <v>289</v>
      </c>
      <c r="AR21" s="17"/>
    </row>
    <row r="22" spans="1:71" ht="12" customHeight="1">
      <c r="B22" s="17"/>
      <c r="D22" s="23" t="s">
        <v>30</v>
      </c>
      <c r="AR22" s="17"/>
    </row>
    <row r="23" spans="1:71" ht="16.350000000000001" customHeight="1">
      <c r="B23" s="17"/>
      <c r="E23" s="174" t="s">
        <v>1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R23" s="17"/>
    </row>
    <row r="24" spans="1:71" ht="6.95" customHeight="1">
      <c r="B24" s="17"/>
      <c r="AR24" s="17"/>
    </row>
    <row r="25" spans="1:7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1" customFormat="1" ht="25.9" customHeight="1">
      <c r="A26" s="26"/>
      <c r="B26" s="27"/>
      <c r="C26" s="26"/>
      <c r="D26" s="28" t="s">
        <v>31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5">
        <f>ROUND(AG94,2)</f>
        <v>0</v>
      </c>
      <c r="AL26" s="176"/>
      <c r="AM26" s="176"/>
      <c r="AN26" s="176"/>
      <c r="AO26" s="176"/>
      <c r="AP26" s="26"/>
      <c r="AQ26" s="26"/>
      <c r="AR26" s="27"/>
      <c r="BG26" s="26"/>
    </row>
    <row r="27" spans="1:71" s="1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G27" s="26"/>
    </row>
    <row r="28" spans="1:71" s="1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0" t="s">
        <v>32</v>
      </c>
      <c r="M28" s="170"/>
      <c r="N28" s="170"/>
      <c r="O28" s="170"/>
      <c r="P28" s="170"/>
      <c r="Q28" s="26"/>
      <c r="R28" s="26"/>
      <c r="S28" s="26"/>
      <c r="T28" s="26"/>
      <c r="U28" s="26"/>
      <c r="V28" s="26"/>
      <c r="W28" s="170" t="s">
        <v>33</v>
      </c>
      <c r="X28" s="170"/>
      <c r="Y28" s="170"/>
      <c r="Z28" s="170"/>
      <c r="AA28" s="170"/>
      <c r="AB28" s="170"/>
      <c r="AC28" s="170"/>
      <c r="AD28" s="170"/>
      <c r="AE28" s="170"/>
      <c r="AF28" s="26"/>
      <c r="AG28" s="26"/>
      <c r="AH28" s="26"/>
      <c r="AI28" s="26"/>
      <c r="AJ28" s="26"/>
      <c r="AK28" s="170" t="s">
        <v>34</v>
      </c>
      <c r="AL28" s="170"/>
      <c r="AM28" s="170"/>
      <c r="AN28" s="170"/>
      <c r="AO28" s="170"/>
      <c r="AP28" s="26"/>
      <c r="AQ28" s="26"/>
      <c r="AR28" s="27"/>
      <c r="BG28" s="26"/>
    </row>
    <row r="29" spans="1:71" s="2" customFormat="1" ht="14.45" customHeight="1">
      <c r="B29" s="31"/>
      <c r="D29" s="23" t="s">
        <v>35</v>
      </c>
      <c r="F29" s="23" t="s">
        <v>36</v>
      </c>
      <c r="L29" s="178">
        <v>0.21</v>
      </c>
      <c r="M29" s="179"/>
      <c r="N29" s="179"/>
      <c r="O29" s="179"/>
      <c r="P29" s="179"/>
      <c r="W29" s="180">
        <f>ROUND(BB94, 2)</f>
        <v>0</v>
      </c>
      <c r="X29" s="179"/>
      <c r="Y29" s="179"/>
      <c r="Z29" s="179"/>
      <c r="AA29" s="179"/>
      <c r="AB29" s="179"/>
      <c r="AC29" s="179"/>
      <c r="AD29" s="179"/>
      <c r="AE29" s="179"/>
      <c r="AK29" s="180">
        <f>ROUND(AX94, 2)</f>
        <v>0</v>
      </c>
      <c r="AL29" s="179"/>
      <c r="AM29" s="179"/>
      <c r="AN29" s="179"/>
      <c r="AO29" s="179"/>
      <c r="AR29" s="31"/>
    </row>
    <row r="30" spans="1:71" s="2" customFormat="1" ht="14.45" customHeight="1">
      <c r="B30" s="31"/>
      <c r="F30" s="23" t="s">
        <v>37</v>
      </c>
      <c r="L30" s="178">
        <v>0.15</v>
      </c>
      <c r="M30" s="179"/>
      <c r="N30" s="179"/>
      <c r="O30" s="179"/>
      <c r="P30" s="179"/>
      <c r="W30" s="180">
        <f>ROUND(BC94, 2)</f>
        <v>0</v>
      </c>
      <c r="X30" s="179"/>
      <c r="Y30" s="179"/>
      <c r="Z30" s="179"/>
      <c r="AA30" s="179"/>
      <c r="AB30" s="179"/>
      <c r="AC30" s="179"/>
      <c r="AD30" s="179"/>
      <c r="AE30" s="179"/>
      <c r="AK30" s="180">
        <f>ROUND(AY94, 2)</f>
        <v>0</v>
      </c>
      <c r="AL30" s="179"/>
      <c r="AM30" s="179"/>
      <c r="AN30" s="179"/>
      <c r="AO30" s="179"/>
      <c r="AR30" s="31"/>
    </row>
    <row r="31" spans="1:71" s="2" customFormat="1" ht="14.45" hidden="1" customHeight="1">
      <c r="B31" s="31"/>
      <c r="F31" s="23" t="s">
        <v>38</v>
      </c>
      <c r="L31" s="178">
        <v>0.21</v>
      </c>
      <c r="M31" s="179"/>
      <c r="N31" s="179"/>
      <c r="O31" s="179"/>
      <c r="P31" s="179"/>
      <c r="W31" s="180">
        <f>ROUND(BD94, 2)</f>
        <v>0</v>
      </c>
      <c r="X31" s="179"/>
      <c r="Y31" s="179"/>
      <c r="Z31" s="179"/>
      <c r="AA31" s="179"/>
      <c r="AB31" s="179"/>
      <c r="AC31" s="179"/>
      <c r="AD31" s="179"/>
      <c r="AE31" s="179"/>
      <c r="AK31" s="180">
        <v>0</v>
      </c>
      <c r="AL31" s="179"/>
      <c r="AM31" s="179"/>
      <c r="AN31" s="179"/>
      <c r="AO31" s="179"/>
      <c r="AR31" s="31"/>
    </row>
    <row r="32" spans="1:71" s="2" customFormat="1" ht="14.45" hidden="1" customHeight="1">
      <c r="B32" s="31"/>
      <c r="F32" s="23" t="s">
        <v>39</v>
      </c>
      <c r="L32" s="178">
        <v>0.15</v>
      </c>
      <c r="M32" s="179"/>
      <c r="N32" s="179"/>
      <c r="O32" s="179"/>
      <c r="P32" s="179"/>
      <c r="W32" s="180">
        <f>ROUND(BE94, 2)</f>
        <v>0</v>
      </c>
      <c r="X32" s="179"/>
      <c r="Y32" s="179"/>
      <c r="Z32" s="179"/>
      <c r="AA32" s="179"/>
      <c r="AB32" s="179"/>
      <c r="AC32" s="179"/>
      <c r="AD32" s="179"/>
      <c r="AE32" s="179"/>
      <c r="AK32" s="180">
        <v>0</v>
      </c>
      <c r="AL32" s="179"/>
      <c r="AM32" s="179"/>
      <c r="AN32" s="179"/>
      <c r="AO32" s="179"/>
      <c r="AR32" s="31"/>
    </row>
    <row r="33" spans="1:59" s="2" customFormat="1" ht="14.45" hidden="1" customHeight="1">
      <c r="B33" s="31"/>
      <c r="F33" s="23" t="s">
        <v>40</v>
      </c>
      <c r="L33" s="178">
        <v>0</v>
      </c>
      <c r="M33" s="179"/>
      <c r="N33" s="179"/>
      <c r="O33" s="179"/>
      <c r="P33" s="179"/>
      <c r="W33" s="180">
        <f>ROUND(BF94, 2)</f>
        <v>0</v>
      </c>
      <c r="X33" s="179"/>
      <c r="Y33" s="179"/>
      <c r="Z33" s="179"/>
      <c r="AA33" s="179"/>
      <c r="AB33" s="179"/>
      <c r="AC33" s="179"/>
      <c r="AD33" s="179"/>
      <c r="AE33" s="179"/>
      <c r="AK33" s="180">
        <v>0</v>
      </c>
      <c r="AL33" s="179"/>
      <c r="AM33" s="179"/>
      <c r="AN33" s="179"/>
      <c r="AO33" s="179"/>
      <c r="AR33" s="31"/>
    </row>
    <row r="34" spans="1:59" s="1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G34" s="26"/>
    </row>
    <row r="35" spans="1:59" s="1" customFormat="1" ht="25.9" customHeight="1">
      <c r="A35" s="26"/>
      <c r="B35" s="27"/>
      <c r="C35" s="32"/>
      <c r="D35" s="33" t="s">
        <v>41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42</v>
      </c>
      <c r="U35" s="34"/>
      <c r="V35" s="34"/>
      <c r="W35" s="34"/>
      <c r="X35" s="199" t="s">
        <v>43</v>
      </c>
      <c r="Y35" s="197"/>
      <c r="Z35" s="197"/>
      <c r="AA35" s="197"/>
      <c r="AB35" s="197"/>
      <c r="AC35" s="34"/>
      <c r="AD35" s="34"/>
      <c r="AE35" s="34"/>
      <c r="AF35" s="34"/>
      <c r="AG35" s="34"/>
      <c r="AH35" s="34"/>
      <c r="AI35" s="34"/>
      <c r="AJ35" s="34"/>
      <c r="AK35" s="196">
        <f>SUM(AK26:AK33)</f>
        <v>0</v>
      </c>
      <c r="AL35" s="197"/>
      <c r="AM35" s="197"/>
      <c r="AN35" s="197"/>
      <c r="AO35" s="198"/>
      <c r="AP35" s="32"/>
      <c r="AQ35" s="32"/>
      <c r="AR35" s="27"/>
      <c r="BG35" s="26"/>
    </row>
    <row r="36" spans="1:59" s="1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G36" s="26"/>
    </row>
    <row r="37" spans="1:59" s="1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G37" s="26"/>
    </row>
    <row r="38" spans="1:59" ht="14.45" customHeight="1">
      <c r="B38" s="17"/>
      <c r="AR38" s="17"/>
    </row>
    <row r="39" spans="1:59" ht="14.45" customHeight="1">
      <c r="B39" s="17"/>
      <c r="AR39" s="17"/>
    </row>
    <row r="40" spans="1:59" ht="14.45" customHeight="1">
      <c r="B40" s="17"/>
      <c r="AR40" s="17"/>
    </row>
    <row r="41" spans="1:59" ht="14.45" customHeight="1">
      <c r="B41" s="17"/>
      <c r="AR41" s="17"/>
    </row>
    <row r="42" spans="1:59" ht="14.45" customHeight="1">
      <c r="B42" s="17"/>
      <c r="AR42" s="17"/>
    </row>
    <row r="43" spans="1:59" ht="14.45" customHeight="1">
      <c r="B43" s="17"/>
      <c r="AR43" s="17"/>
    </row>
    <row r="44" spans="1:59" ht="14.45" customHeight="1">
      <c r="B44" s="17"/>
      <c r="AR44" s="17"/>
    </row>
    <row r="45" spans="1:59" ht="14.45" customHeight="1">
      <c r="B45" s="17"/>
      <c r="AR45" s="17"/>
    </row>
    <row r="46" spans="1:59" ht="14.45" customHeight="1">
      <c r="B46" s="17"/>
      <c r="AR46" s="17"/>
    </row>
    <row r="47" spans="1:59" ht="14.45" customHeight="1">
      <c r="B47" s="17"/>
      <c r="AR47" s="17"/>
    </row>
    <row r="48" spans="1:59" ht="14.45" customHeight="1">
      <c r="B48" s="17"/>
      <c r="AR48" s="17"/>
    </row>
    <row r="49" spans="1:59" s="1" customFormat="1" ht="14.45" customHeight="1">
      <c r="B49" s="36"/>
      <c r="D49" s="37" t="s">
        <v>44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45</v>
      </c>
      <c r="AI49" s="38"/>
      <c r="AJ49" s="38"/>
      <c r="AK49" s="38"/>
      <c r="AL49" s="38"/>
      <c r="AM49" s="38"/>
      <c r="AN49" s="38"/>
      <c r="AO49" s="38"/>
      <c r="AR49" s="36"/>
    </row>
    <row r="50" spans="1:59">
      <c r="B50" s="17"/>
      <c r="AR50" s="17"/>
    </row>
    <row r="51" spans="1:59">
      <c r="B51" s="17"/>
      <c r="AR51" s="17"/>
    </row>
    <row r="52" spans="1:59">
      <c r="B52" s="17"/>
      <c r="AR52" s="17"/>
    </row>
    <row r="53" spans="1:59">
      <c r="B53" s="17"/>
      <c r="AR53" s="17"/>
    </row>
    <row r="54" spans="1:59">
      <c r="B54" s="17"/>
      <c r="AR54" s="17"/>
    </row>
    <row r="55" spans="1:59">
      <c r="B55" s="17"/>
      <c r="AR55" s="17"/>
    </row>
    <row r="56" spans="1:59">
      <c r="B56" s="17"/>
      <c r="AR56" s="17"/>
    </row>
    <row r="57" spans="1:59">
      <c r="B57" s="17"/>
      <c r="AR57" s="17"/>
    </row>
    <row r="58" spans="1:59">
      <c r="B58" s="17"/>
      <c r="AR58" s="17"/>
    </row>
    <row r="59" spans="1:59">
      <c r="B59" s="17"/>
      <c r="AR59" s="17"/>
    </row>
    <row r="60" spans="1:59" s="1" customFormat="1" ht="12.75">
      <c r="A60" s="26"/>
      <c r="B60" s="27"/>
      <c r="C60" s="26"/>
      <c r="D60" s="39" t="s">
        <v>46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47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46</v>
      </c>
      <c r="AI60" s="29"/>
      <c r="AJ60" s="29"/>
      <c r="AK60" s="29"/>
      <c r="AL60" s="29"/>
      <c r="AM60" s="39" t="s">
        <v>47</v>
      </c>
      <c r="AN60" s="29"/>
      <c r="AO60" s="29"/>
      <c r="AP60" s="26"/>
      <c r="AQ60" s="26"/>
      <c r="AR60" s="27"/>
      <c r="BG60" s="26"/>
    </row>
    <row r="61" spans="1:59">
      <c r="B61" s="17"/>
      <c r="AR61" s="17"/>
    </row>
    <row r="62" spans="1:59">
      <c r="B62" s="17"/>
      <c r="AR62" s="17"/>
    </row>
    <row r="63" spans="1:59">
      <c r="B63" s="17"/>
      <c r="AR63" s="17"/>
    </row>
    <row r="64" spans="1:59" s="1" customFormat="1" ht="12.75">
      <c r="A64" s="26"/>
      <c r="B64" s="27"/>
      <c r="C64" s="26"/>
      <c r="D64" s="37" t="s">
        <v>48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49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G64" s="26"/>
    </row>
    <row r="65" spans="1:59">
      <c r="B65" s="17"/>
      <c r="AR65" s="17"/>
    </row>
    <row r="66" spans="1:59">
      <c r="B66" s="17"/>
      <c r="AR66" s="17"/>
    </row>
    <row r="67" spans="1:59">
      <c r="B67" s="17"/>
      <c r="AR67" s="17"/>
    </row>
    <row r="68" spans="1:59">
      <c r="B68" s="17"/>
      <c r="AR68" s="17"/>
    </row>
    <row r="69" spans="1:59">
      <c r="B69" s="17"/>
      <c r="AR69" s="17"/>
    </row>
    <row r="70" spans="1:59">
      <c r="B70" s="17"/>
      <c r="AR70" s="17"/>
    </row>
    <row r="71" spans="1:59">
      <c r="B71" s="17"/>
      <c r="AR71" s="17"/>
    </row>
    <row r="72" spans="1:59">
      <c r="B72" s="17"/>
      <c r="AR72" s="17"/>
    </row>
    <row r="73" spans="1:59">
      <c r="B73" s="17"/>
      <c r="AR73" s="17"/>
    </row>
    <row r="74" spans="1:59">
      <c r="B74" s="17"/>
      <c r="AR74" s="17"/>
    </row>
    <row r="75" spans="1:59" s="1" customFormat="1" ht="12.75">
      <c r="A75" s="26"/>
      <c r="B75" s="27"/>
      <c r="C75" s="26"/>
      <c r="D75" s="39" t="s">
        <v>46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47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46</v>
      </c>
      <c r="AI75" s="29"/>
      <c r="AJ75" s="29"/>
      <c r="AK75" s="29"/>
      <c r="AL75" s="29"/>
      <c r="AM75" s="39" t="s">
        <v>47</v>
      </c>
      <c r="AN75" s="29"/>
      <c r="AO75" s="29"/>
      <c r="AP75" s="26"/>
      <c r="AQ75" s="26"/>
      <c r="AR75" s="27"/>
      <c r="BG75" s="26"/>
    </row>
    <row r="76" spans="1:59" s="1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G76" s="26"/>
    </row>
    <row r="77" spans="1:59" s="1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G77" s="26"/>
    </row>
    <row r="81" spans="1:90" s="1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G81" s="26"/>
    </row>
    <row r="82" spans="1:90" s="1" customFormat="1" ht="24.95" customHeight="1">
      <c r="A82" s="26"/>
      <c r="B82" s="27"/>
      <c r="C82" s="18" t="s">
        <v>50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G82" s="26"/>
    </row>
    <row r="83" spans="1:90" s="1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G83" s="26"/>
    </row>
    <row r="84" spans="1:90" s="3" customFormat="1" ht="12" customHeight="1">
      <c r="B84" s="45"/>
      <c r="C84" s="23" t="s">
        <v>13</v>
      </c>
      <c r="L84" s="3" t="str">
        <f>K5</f>
        <v>2020_11</v>
      </c>
      <c r="AR84" s="45"/>
    </row>
    <row r="85" spans="1:90" s="4" customFormat="1" ht="36.950000000000003" customHeight="1">
      <c r="B85" s="46"/>
      <c r="C85" s="47" t="s">
        <v>15</v>
      </c>
      <c r="L85" s="191" t="str">
        <f>K6</f>
        <v>Komořanská, Praha 5 Zbraslav</v>
      </c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R85" s="46"/>
    </row>
    <row r="86" spans="1:90" s="1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G86" s="26"/>
    </row>
    <row r="87" spans="1:90" s="1" customFormat="1" ht="12" customHeight="1">
      <c r="A87" s="26"/>
      <c r="B87" s="27"/>
      <c r="C87" s="23" t="s">
        <v>19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ul. Komořanská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21</v>
      </c>
      <c r="AJ87" s="26"/>
      <c r="AK87" s="26"/>
      <c r="AL87" s="26"/>
      <c r="AM87" s="193" t="str">
        <f>IF(AN8= "","",AN8)</f>
        <v>19. 11. 2020</v>
      </c>
      <c r="AN87" s="193"/>
      <c r="AO87" s="26"/>
      <c r="AP87" s="26"/>
      <c r="AQ87" s="26"/>
      <c r="AR87" s="27"/>
      <c r="BG87" s="26"/>
    </row>
    <row r="88" spans="1:90" s="1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G88" s="26"/>
    </row>
    <row r="89" spans="1:90" s="1" customFormat="1" ht="9.75" customHeight="1">
      <c r="A89" s="26"/>
      <c r="B89" s="27"/>
      <c r="C89" s="23" t="s">
        <v>23</v>
      </c>
      <c r="D89" s="26"/>
      <c r="E89" s="26"/>
      <c r="F89" s="26"/>
      <c r="G89" s="26"/>
      <c r="H89" s="26"/>
      <c r="I89" s="26"/>
      <c r="J89" s="26"/>
      <c r="K89" s="26"/>
      <c r="L89" s="3" t="str">
        <f>IF(E11= "","",E11)</f>
        <v>Technická správa komunikací hl. m. Prahy a.s., Řásnovka 770/8, Praha 1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28</v>
      </c>
      <c r="AJ89" s="26"/>
      <c r="AK89" s="26"/>
      <c r="AL89" s="26"/>
      <c r="AM89" s="194" t="str">
        <f>IF(E17="","",E17)</f>
        <v xml:space="preserve"> </v>
      </c>
      <c r="AN89" s="195"/>
      <c r="AO89" s="195"/>
      <c r="AP89" s="195"/>
      <c r="AQ89" s="26"/>
      <c r="AR89" s="27"/>
      <c r="AS89" s="187" t="s">
        <v>51</v>
      </c>
      <c r="AT89" s="188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1"/>
      <c r="BG89" s="26"/>
    </row>
    <row r="90" spans="1:90" s="1" customFormat="1" ht="41.25" customHeight="1">
      <c r="A90" s="26"/>
      <c r="B90" s="27"/>
      <c r="C90" s="23" t="s">
        <v>26</v>
      </c>
      <c r="D90" s="26"/>
      <c r="E90" s="26"/>
      <c r="F90" s="26"/>
      <c r="G90" s="26"/>
      <c r="H90" s="26"/>
      <c r="I90" s="26"/>
      <c r="J90" s="26"/>
      <c r="K90" s="26"/>
      <c r="L90" s="3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29</v>
      </c>
      <c r="AJ90" s="26"/>
      <c r="AK90" s="26"/>
      <c r="AL90" s="26"/>
      <c r="AM90" s="194" t="str">
        <f>IF(E20="","",E20)</f>
        <v>JK envi s.r.o., Vyšehradská 320/49, Praha 2, 128 00</v>
      </c>
      <c r="AN90" s="195"/>
      <c r="AO90" s="195"/>
      <c r="AP90" s="195"/>
      <c r="AQ90" s="26"/>
      <c r="AR90" s="27"/>
      <c r="AS90" s="189"/>
      <c r="AT90" s="190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3"/>
      <c r="BG90" s="26"/>
    </row>
    <row r="91" spans="1:90" s="1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9"/>
      <c r="AT91" s="190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3"/>
      <c r="BG91" s="26"/>
    </row>
    <row r="92" spans="1:90" s="1" customFormat="1" ht="29.25" customHeight="1">
      <c r="A92" s="26"/>
      <c r="B92" s="27"/>
      <c r="C92" s="182" t="s">
        <v>52</v>
      </c>
      <c r="D92" s="183"/>
      <c r="E92" s="183"/>
      <c r="F92" s="183"/>
      <c r="G92" s="183"/>
      <c r="H92" s="34"/>
      <c r="I92" s="184" t="s">
        <v>53</v>
      </c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5" t="s">
        <v>54</v>
      </c>
      <c r="AH92" s="183"/>
      <c r="AI92" s="183"/>
      <c r="AJ92" s="183"/>
      <c r="AK92" s="183"/>
      <c r="AL92" s="183"/>
      <c r="AM92" s="183"/>
      <c r="AN92" s="184" t="s">
        <v>55</v>
      </c>
      <c r="AO92" s="183"/>
      <c r="AP92" s="186"/>
      <c r="AQ92" s="54" t="s">
        <v>56</v>
      </c>
      <c r="AR92" s="27"/>
      <c r="AS92" s="55" t="s">
        <v>57</v>
      </c>
      <c r="AT92" s="56" t="s">
        <v>58</v>
      </c>
      <c r="AU92" s="56" t="s">
        <v>59</v>
      </c>
      <c r="AV92" s="56" t="s">
        <v>60</v>
      </c>
      <c r="AW92" s="56" t="s">
        <v>61</v>
      </c>
      <c r="AX92" s="56" t="s">
        <v>62</v>
      </c>
      <c r="AY92" s="56" t="s">
        <v>63</v>
      </c>
      <c r="AZ92" s="56" t="s">
        <v>64</v>
      </c>
      <c r="BA92" s="56" t="s">
        <v>65</v>
      </c>
      <c r="BB92" s="56" t="s">
        <v>66</v>
      </c>
      <c r="BC92" s="56" t="s">
        <v>67</v>
      </c>
      <c r="BD92" s="56" t="s">
        <v>68</v>
      </c>
      <c r="BE92" s="56" t="s">
        <v>69</v>
      </c>
      <c r="BF92" s="57" t="s">
        <v>70</v>
      </c>
      <c r="BG92" s="26"/>
    </row>
    <row r="93" spans="1:90" s="1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8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60"/>
      <c r="BG93" s="26"/>
    </row>
    <row r="94" spans="1:90" s="5" customFormat="1" ht="32.450000000000003" customHeight="1">
      <c r="B94" s="61"/>
      <c r="C94" s="62" t="s">
        <v>71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03">
        <f>ROUND(AG95,2)</f>
        <v>0</v>
      </c>
      <c r="AH94" s="203"/>
      <c r="AI94" s="203"/>
      <c r="AJ94" s="203"/>
      <c r="AK94" s="203"/>
      <c r="AL94" s="203"/>
      <c r="AM94" s="203"/>
      <c r="AN94" s="204">
        <f>SUM(AG94,AV94)</f>
        <v>0</v>
      </c>
      <c r="AO94" s="204"/>
      <c r="AP94" s="204"/>
      <c r="AQ94" s="65" t="s">
        <v>1</v>
      </c>
      <c r="AR94" s="61"/>
      <c r="AS94" s="66">
        <f>ROUND(AS95,2)</f>
        <v>0</v>
      </c>
      <c r="AT94" s="67">
        <f>ROUND(AT95,2)</f>
        <v>0</v>
      </c>
      <c r="AU94" s="68">
        <f>ROUND(AU95,2)</f>
        <v>0</v>
      </c>
      <c r="AV94" s="68">
        <f>ROUND(SUM(AX94:AY94),2)</f>
        <v>0</v>
      </c>
      <c r="AW94" s="69">
        <f>ROUND(AW95,5)</f>
        <v>26867.625</v>
      </c>
      <c r="AX94" s="68">
        <f>ROUND(BB94*L29,2)</f>
        <v>0</v>
      </c>
      <c r="AY94" s="68">
        <f>ROUND(BC94*L30,2)</f>
        <v>0</v>
      </c>
      <c r="AZ94" s="68">
        <f>ROUND(BD94*L29,2)</f>
        <v>0</v>
      </c>
      <c r="BA94" s="68">
        <f>ROUND(BE94*L30,2)</f>
        <v>0</v>
      </c>
      <c r="BB94" s="68">
        <f>ROUND(BB95,2)</f>
        <v>0</v>
      </c>
      <c r="BC94" s="68">
        <f>ROUND(BC95,2)</f>
        <v>0</v>
      </c>
      <c r="BD94" s="68">
        <f>ROUND(BD95,2)</f>
        <v>0</v>
      </c>
      <c r="BE94" s="68">
        <f>ROUND(BE95,2)</f>
        <v>0</v>
      </c>
      <c r="BF94" s="70">
        <f>ROUND(BF95,2)</f>
        <v>0</v>
      </c>
      <c r="BS94" s="71" t="s">
        <v>72</v>
      </c>
      <c r="BT94" s="71" t="s">
        <v>73</v>
      </c>
      <c r="BV94" s="71" t="s">
        <v>74</v>
      </c>
      <c r="BW94" s="71" t="s">
        <v>5</v>
      </c>
      <c r="BX94" s="71" t="s">
        <v>75</v>
      </c>
      <c r="CL94" s="71" t="s">
        <v>1</v>
      </c>
    </row>
    <row r="95" spans="1:90" s="6" customFormat="1" ht="16.350000000000001" customHeight="1">
      <c r="A95" s="72" t="s">
        <v>76</v>
      </c>
      <c r="B95" s="73"/>
      <c r="C95" s="74"/>
      <c r="D95" s="202" t="s">
        <v>14</v>
      </c>
      <c r="E95" s="202"/>
      <c r="F95" s="202"/>
      <c r="G95" s="202"/>
      <c r="H95" s="202"/>
      <c r="I95" s="75"/>
      <c r="J95" s="202" t="s">
        <v>16</v>
      </c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0">
        <f>'2020_11 - Komořanská, Pra...'!K30</f>
        <v>0</v>
      </c>
      <c r="AH95" s="201"/>
      <c r="AI95" s="201"/>
      <c r="AJ95" s="201"/>
      <c r="AK95" s="201"/>
      <c r="AL95" s="201"/>
      <c r="AM95" s="201"/>
      <c r="AN95" s="200">
        <f>SUM(AG95,AV95)</f>
        <v>0</v>
      </c>
      <c r="AO95" s="201"/>
      <c r="AP95" s="201"/>
      <c r="AQ95" s="76" t="s">
        <v>77</v>
      </c>
      <c r="AR95" s="73"/>
      <c r="AS95" s="77">
        <f>'2020_11 - Komořanská, Pra...'!K28</f>
        <v>0</v>
      </c>
      <c r="AT95" s="78">
        <f>'2020_11 - Komořanská, Pra...'!K29</f>
        <v>0</v>
      </c>
      <c r="AU95" s="78">
        <v>0</v>
      </c>
      <c r="AV95" s="78">
        <f>ROUND(SUM(AX95:AY95),2)</f>
        <v>0</v>
      </c>
      <c r="AW95" s="79">
        <f>'2020_11 - Komořanská, Pra...'!T120</f>
        <v>26867.625</v>
      </c>
      <c r="AX95" s="78">
        <f>'2020_11 - Komořanská, Pra...'!K33</f>
        <v>0</v>
      </c>
      <c r="AY95" s="78">
        <f>'2020_11 - Komořanská, Pra...'!K34</f>
        <v>0</v>
      </c>
      <c r="AZ95" s="78">
        <f>'2020_11 - Komořanská, Pra...'!K35</f>
        <v>0</v>
      </c>
      <c r="BA95" s="78">
        <f>'2020_11 - Komořanská, Pra...'!K36</f>
        <v>0</v>
      </c>
      <c r="BB95" s="78">
        <f>'2020_11 - Komořanská, Pra...'!F33</f>
        <v>0</v>
      </c>
      <c r="BC95" s="78">
        <f>'2020_11 - Komořanská, Pra...'!F34</f>
        <v>0</v>
      </c>
      <c r="BD95" s="78">
        <f>'2020_11 - Komořanská, Pra...'!F35</f>
        <v>0</v>
      </c>
      <c r="BE95" s="78">
        <f>'2020_11 - Komořanská, Pra...'!F36</f>
        <v>0</v>
      </c>
      <c r="BF95" s="80">
        <f>'2020_11 - Komořanská, Pra...'!F37</f>
        <v>0</v>
      </c>
      <c r="BT95" s="81" t="s">
        <v>78</v>
      </c>
      <c r="BU95" s="81" t="s">
        <v>79</v>
      </c>
      <c r="BV95" s="81" t="s">
        <v>74</v>
      </c>
      <c r="BW95" s="81" t="s">
        <v>5</v>
      </c>
      <c r="BX95" s="81" t="s">
        <v>75</v>
      </c>
      <c r="CL95" s="81" t="s">
        <v>1</v>
      </c>
    </row>
    <row r="96" spans="1:90" s="1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</row>
    <row r="97" spans="1:59" s="1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</row>
  </sheetData>
  <mergeCells count="41">
    <mergeCell ref="X35:AB35"/>
    <mergeCell ref="AN95:AP95"/>
    <mergeCell ref="AG95:AM95"/>
    <mergeCell ref="D95:H95"/>
    <mergeCell ref="J95:AF95"/>
    <mergeCell ref="AG94:AM94"/>
    <mergeCell ref="AN94:AP94"/>
    <mergeCell ref="AR2:BG2"/>
    <mergeCell ref="C92:G92"/>
    <mergeCell ref="I92:AF92"/>
    <mergeCell ref="AG92:AM92"/>
    <mergeCell ref="AN92:AP92"/>
    <mergeCell ref="AS89:AT91"/>
    <mergeCell ref="L85:AO85"/>
    <mergeCell ref="AM87:AN87"/>
    <mergeCell ref="AM89:AP89"/>
    <mergeCell ref="AM90:AP90"/>
    <mergeCell ref="AK35:AO35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W29:AE29"/>
    <mergeCell ref="AK29:AO29"/>
    <mergeCell ref="L29:P29"/>
    <mergeCell ref="W30:AE30"/>
    <mergeCell ref="AK30:AO30"/>
    <mergeCell ref="L30:P30"/>
    <mergeCell ref="L28:P28"/>
    <mergeCell ref="W28:AE28"/>
    <mergeCell ref="AK28:AO28"/>
    <mergeCell ref="K5:AO5"/>
    <mergeCell ref="K6:AO6"/>
    <mergeCell ref="E23:AN23"/>
    <mergeCell ref="AK26:AO26"/>
    <mergeCell ref="AM19:AN19"/>
  </mergeCells>
  <phoneticPr fontId="0" type="noConversion"/>
  <hyperlinks>
    <hyperlink ref="A95" location="'2020_11 - Komořanská, Pra...'!C2" display="/" xr:uid="{00000000-0004-0000-0000-000000000000}"/>
  </hyperlink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95"/>
  <sheetViews>
    <sheetView showGridLines="0" tabSelected="1" topLeftCell="A173" workbookViewId="0">
      <selection activeCell="J189" sqref="J189"/>
    </sheetView>
  </sheetViews>
  <sheetFormatPr defaultRowHeight="11.25"/>
  <cols>
    <col min="1" max="1" width="7.83203125" customWidth="1"/>
    <col min="2" max="2" width="1" customWidth="1"/>
    <col min="3" max="3" width="4" customWidth="1"/>
    <col min="4" max="4" width="4.1640625" customWidth="1"/>
    <col min="5" max="5" width="16.1640625" customWidth="1"/>
    <col min="6" max="6" width="48.1640625" customWidth="1"/>
    <col min="7" max="7" width="7" customWidth="1"/>
    <col min="8" max="8" width="12" customWidth="1"/>
    <col min="9" max="10" width="21.5" customWidth="1"/>
    <col min="11" max="11" width="23.83203125" customWidth="1"/>
    <col min="12" max="12" width="19.1640625" customWidth="1"/>
    <col min="13" max="13" width="8.83203125" customWidth="1"/>
    <col min="14" max="14" width="10.33203125" hidden="1" customWidth="1"/>
    <col min="15" max="15" width="9.1640625" hidden="1" customWidth="1"/>
    <col min="16" max="24" width="13.5" hidden="1" customWidth="1"/>
    <col min="25" max="25" width="11.6640625" hidden="1" customWidth="1"/>
    <col min="26" max="26" width="15.5" customWidth="1"/>
    <col min="27" max="27" width="11.6640625" customWidth="1"/>
    <col min="28" max="28" width="14.1640625" customWidth="1"/>
    <col min="29" max="29" width="10.5" customWidth="1"/>
    <col min="30" max="30" width="14.1640625" customWidth="1"/>
    <col min="31" max="31" width="15.5" customWidth="1"/>
    <col min="44" max="65" width="9.1640625" hidden="1" customWidth="1"/>
  </cols>
  <sheetData>
    <row r="1" spans="1:46">
      <c r="A1" s="82"/>
    </row>
    <row r="2" spans="1:46" ht="36.950000000000003" customHeight="1">
      <c r="M2" s="181" t="s">
        <v>6</v>
      </c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T2" s="14" t="s">
        <v>5</v>
      </c>
    </row>
    <row r="3" spans="1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80</v>
      </c>
    </row>
    <row r="4" spans="1:46" ht="24.95" customHeight="1">
      <c r="B4" s="17"/>
      <c r="D4" s="18" t="s">
        <v>81</v>
      </c>
      <c r="M4" s="17"/>
      <c r="N4" s="83" t="s">
        <v>11</v>
      </c>
      <c r="AT4" s="14" t="s">
        <v>3</v>
      </c>
    </row>
    <row r="5" spans="1:46" ht="6.95" customHeight="1">
      <c r="B5" s="17"/>
      <c r="M5" s="17"/>
    </row>
    <row r="6" spans="1:46" s="1" customFormat="1" ht="12" customHeight="1">
      <c r="A6" s="26"/>
      <c r="B6" s="27"/>
      <c r="C6" s="26"/>
      <c r="D6" s="23" t="s">
        <v>15</v>
      </c>
      <c r="E6" s="26"/>
      <c r="F6" s="26"/>
      <c r="G6" s="26"/>
      <c r="H6" s="26"/>
      <c r="I6" s="26"/>
      <c r="J6" s="26"/>
      <c r="K6" s="26"/>
      <c r="L6" s="26"/>
      <c r="M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1" customFormat="1" ht="16.350000000000001" customHeight="1">
      <c r="A7" s="26"/>
      <c r="B7" s="27"/>
      <c r="C7" s="26"/>
      <c r="D7" s="26"/>
      <c r="E7" s="191" t="s">
        <v>16</v>
      </c>
      <c r="F7" s="205"/>
      <c r="G7" s="205"/>
      <c r="H7" s="205"/>
      <c r="I7" s="26"/>
      <c r="J7" s="26"/>
      <c r="K7" s="26"/>
      <c r="L7" s="26"/>
      <c r="M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1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26"/>
      <c r="M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1" customFormat="1" ht="12" customHeight="1">
      <c r="A9" s="26"/>
      <c r="B9" s="27"/>
      <c r="C9" s="26"/>
      <c r="D9" s="23" t="s">
        <v>17</v>
      </c>
      <c r="E9" s="26"/>
      <c r="F9" s="21" t="s">
        <v>1</v>
      </c>
      <c r="G9" s="26"/>
      <c r="H9" s="26"/>
      <c r="I9" s="23" t="s">
        <v>18</v>
      </c>
      <c r="J9" s="21" t="s">
        <v>1</v>
      </c>
      <c r="K9" s="26"/>
      <c r="L9" s="26"/>
      <c r="M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1" customFormat="1" ht="12" customHeight="1">
      <c r="A10" s="26"/>
      <c r="B10" s="27"/>
      <c r="C10" s="26"/>
      <c r="D10" s="23" t="s">
        <v>19</v>
      </c>
      <c r="E10" s="26"/>
      <c r="F10" s="21" t="s">
        <v>20</v>
      </c>
      <c r="G10" s="26"/>
      <c r="H10" s="26"/>
      <c r="I10" s="23" t="s">
        <v>21</v>
      </c>
      <c r="J10" s="49" t="str">
        <f>'Rekapitulace stavby'!AN8</f>
        <v>19. 11. 2020</v>
      </c>
      <c r="K10" s="26"/>
      <c r="L10" s="26"/>
      <c r="M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1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1" customFormat="1" ht="12" customHeight="1">
      <c r="A12" s="26"/>
      <c r="B12" s="27"/>
      <c r="C12" s="26"/>
      <c r="D12" s="23" t="s">
        <v>23</v>
      </c>
      <c r="E12" s="26"/>
      <c r="F12" s="26"/>
      <c r="G12" s="26"/>
      <c r="H12" s="26"/>
      <c r="I12" s="23" t="s">
        <v>24</v>
      </c>
      <c r="J12" s="21" t="str">
        <f>'Rekapitulace stavby'!AN10</f>
        <v>_ 03447286</v>
      </c>
      <c r="K12" s="26"/>
      <c r="L12" s="26"/>
      <c r="M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1" customFormat="1" ht="18" customHeight="1">
      <c r="A13" s="26"/>
      <c r="B13" s="27"/>
      <c r="C13" s="26"/>
      <c r="D13" s="26"/>
      <c r="E13" s="21" t="str">
        <f>'Rekapitulace stavby'!E11</f>
        <v>Technická správa komunikací hl. m. Prahy a.s., Řásnovka 770/8, Praha 1</v>
      </c>
      <c r="F13" s="26"/>
      <c r="G13" s="26"/>
      <c r="H13" s="26"/>
      <c r="I13" s="23" t="s">
        <v>25</v>
      </c>
      <c r="J13" s="21" t="str">
        <f>'Rekapitulace stavby'!AN11</f>
        <v>CZ03447286</v>
      </c>
      <c r="K13" s="26"/>
      <c r="L13" s="26"/>
      <c r="M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1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1" customFormat="1" ht="12" customHeight="1">
      <c r="A15" s="26"/>
      <c r="B15" s="27"/>
      <c r="C15" s="26"/>
      <c r="D15" s="23" t="s">
        <v>26</v>
      </c>
      <c r="E15" s="26"/>
      <c r="F15" s="26"/>
      <c r="G15" s="26"/>
      <c r="H15" s="26"/>
      <c r="I15" s="23" t="s">
        <v>24</v>
      </c>
      <c r="J15" s="21" t="str">
        <f>'Rekapitulace stavby'!AN13</f>
        <v/>
      </c>
      <c r="K15" s="26"/>
      <c r="L15" s="26"/>
      <c r="M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1" customFormat="1" ht="18" customHeight="1">
      <c r="A16" s="26"/>
      <c r="B16" s="27"/>
      <c r="C16" s="26"/>
      <c r="D16" s="26"/>
      <c r="E16" s="171" t="str">
        <f>'Rekapitulace stavby'!E14</f>
        <v xml:space="preserve"> </v>
      </c>
      <c r="F16" s="171"/>
      <c r="G16" s="171"/>
      <c r="H16" s="171"/>
      <c r="I16" s="23" t="s">
        <v>25</v>
      </c>
      <c r="J16" s="21" t="str">
        <f>'Rekapitulace stavby'!AN14</f>
        <v/>
      </c>
      <c r="K16" s="26"/>
      <c r="L16" s="26"/>
      <c r="M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1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1" customFormat="1" ht="12" customHeight="1">
      <c r="A18" s="26"/>
      <c r="B18" s="27"/>
      <c r="C18" s="26"/>
      <c r="D18" s="23" t="s">
        <v>28</v>
      </c>
      <c r="E18" s="26"/>
      <c r="F18" s="26"/>
      <c r="G18" s="26"/>
      <c r="H18" s="26"/>
      <c r="I18" s="23" t="s">
        <v>24</v>
      </c>
      <c r="J18" s="21" t="str">
        <f>IF('Rekapitulace stavby'!AN16="","",'Rekapitulace stavby'!AN16)</f>
        <v/>
      </c>
      <c r="K18" s="26"/>
      <c r="L18" s="26"/>
      <c r="M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1" customFormat="1" ht="18" customHeight="1">
      <c r="A19" s="26"/>
      <c r="B19" s="27"/>
      <c r="C19" s="26"/>
      <c r="D19" s="26"/>
      <c r="E19" s="21" t="str">
        <f>IF('Rekapitulace stavby'!E17="","",'Rekapitulace stavby'!E17)</f>
        <v xml:space="preserve"> </v>
      </c>
      <c r="F19" s="26"/>
      <c r="G19" s="26"/>
      <c r="H19" s="26"/>
      <c r="I19" s="23" t="s">
        <v>25</v>
      </c>
      <c r="J19" s="21" t="str">
        <f>IF('Rekapitulace stavby'!AN17="","",'Rekapitulace stavby'!AN17)</f>
        <v/>
      </c>
      <c r="K19" s="26"/>
      <c r="L19" s="26"/>
      <c r="M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1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1" customFormat="1" ht="12" customHeight="1">
      <c r="A21" s="26"/>
      <c r="B21" s="27"/>
      <c r="C21" s="26"/>
      <c r="D21" s="23" t="s">
        <v>29</v>
      </c>
      <c r="E21" s="26"/>
      <c r="F21" s="26"/>
      <c r="G21" s="26"/>
      <c r="H21" s="26"/>
      <c r="I21" s="23" t="s">
        <v>24</v>
      </c>
      <c r="J21" s="21">
        <v>27235491</v>
      </c>
      <c r="K21" s="26"/>
      <c r="L21" s="26"/>
      <c r="M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1" customFormat="1" ht="18" customHeight="1">
      <c r="A22" s="26"/>
      <c r="B22" s="27"/>
      <c r="C22" s="26"/>
      <c r="D22" s="26"/>
      <c r="E22" s="21" t="str">
        <f>'Rekapitulace stavby'!E20</f>
        <v>JK envi s.r.o., Vyšehradská 320/49, Praha 2, 128 00</v>
      </c>
      <c r="F22" s="26"/>
      <c r="G22" s="26"/>
      <c r="H22" s="26"/>
      <c r="I22" s="23" t="s">
        <v>25</v>
      </c>
      <c r="J22" s="21" t="str">
        <f>'Rekapitulace stavby'!AN20</f>
        <v>CZ27235491</v>
      </c>
      <c r="K22" s="26"/>
      <c r="L22" s="26"/>
      <c r="M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1" customFormat="1" ht="14.25" customHeight="1">
      <c r="A23" s="26"/>
      <c r="B23" s="27"/>
      <c r="C23" s="26"/>
      <c r="D23" s="26"/>
      <c r="E23" s="26" t="str">
        <f>'Rekapitulace stavby'!E21</f>
        <v>Alexandr Kačora</v>
      </c>
      <c r="F23" s="26"/>
      <c r="G23" s="26"/>
      <c r="H23" s="26"/>
      <c r="I23" s="26"/>
      <c r="J23" s="26"/>
      <c r="K23" s="26"/>
      <c r="L23" s="26"/>
      <c r="M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1" customFormat="1" ht="12" customHeight="1">
      <c r="A24" s="26"/>
      <c r="B24" s="27"/>
      <c r="C24" s="26"/>
      <c r="D24" s="23" t="s">
        <v>30</v>
      </c>
      <c r="E24" s="26"/>
      <c r="F24" s="26"/>
      <c r="G24" s="26"/>
      <c r="H24" s="26"/>
      <c r="I24" s="26"/>
      <c r="J24" s="26"/>
      <c r="K24" s="26"/>
      <c r="L24" s="26"/>
      <c r="M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7" customFormat="1" ht="16.350000000000001" customHeight="1">
      <c r="A25" s="84"/>
      <c r="B25" s="85"/>
      <c r="C25" s="84"/>
      <c r="D25" s="84"/>
      <c r="E25" s="174" t="s">
        <v>1</v>
      </c>
      <c r="F25" s="174"/>
      <c r="G25" s="174"/>
      <c r="H25" s="174"/>
      <c r="I25" s="84"/>
      <c r="J25" s="84"/>
      <c r="K25" s="84"/>
      <c r="L25" s="84"/>
      <c r="M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1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1" customFormat="1" ht="6.95" customHeight="1">
      <c r="A27" s="26"/>
      <c r="B27" s="27"/>
      <c r="C27" s="26"/>
      <c r="D27" s="59"/>
      <c r="E27" s="59"/>
      <c r="F27" s="59"/>
      <c r="G27" s="59"/>
      <c r="H27" s="59"/>
      <c r="I27" s="59"/>
      <c r="J27" s="59"/>
      <c r="K27" s="59"/>
      <c r="L27" s="59"/>
      <c r="M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1" customFormat="1" ht="12.75">
      <c r="A28" s="26"/>
      <c r="B28" s="27"/>
      <c r="C28" s="26"/>
      <c r="D28" s="26"/>
      <c r="E28" s="23" t="s">
        <v>82</v>
      </c>
      <c r="F28" s="26"/>
      <c r="G28" s="26"/>
      <c r="H28" s="26"/>
      <c r="I28" s="26"/>
      <c r="J28" s="26"/>
      <c r="K28" s="87">
        <f>I94</f>
        <v>0</v>
      </c>
      <c r="L28" s="26"/>
      <c r="M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1" customFormat="1" ht="12.75">
      <c r="A29" s="26"/>
      <c r="B29" s="27"/>
      <c r="C29" s="26"/>
      <c r="D29" s="26"/>
      <c r="E29" s="23" t="s">
        <v>83</v>
      </c>
      <c r="F29" s="26"/>
      <c r="G29" s="26"/>
      <c r="H29" s="26"/>
      <c r="I29" s="26"/>
      <c r="J29" s="26"/>
      <c r="K29" s="87">
        <f>J94</f>
        <v>0</v>
      </c>
      <c r="L29" s="26"/>
      <c r="M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1" customFormat="1" ht="25.35" customHeight="1">
      <c r="A30" s="26"/>
      <c r="B30" s="27"/>
      <c r="C30" s="26"/>
      <c r="D30" s="88" t="s">
        <v>31</v>
      </c>
      <c r="E30" s="26"/>
      <c r="F30" s="26"/>
      <c r="G30" s="26"/>
      <c r="H30" s="26"/>
      <c r="I30" s="26"/>
      <c r="J30" s="26"/>
      <c r="K30" s="64">
        <f>ROUND(K120, 2)</f>
        <v>0</v>
      </c>
      <c r="L30" s="26"/>
      <c r="M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1" customFormat="1" ht="6.95" customHeight="1">
      <c r="A31" s="26"/>
      <c r="B31" s="27"/>
      <c r="C31" s="26"/>
      <c r="D31" s="59"/>
      <c r="E31" s="59"/>
      <c r="F31" s="59"/>
      <c r="G31" s="59"/>
      <c r="H31" s="59"/>
      <c r="I31" s="59"/>
      <c r="J31" s="59"/>
      <c r="K31" s="59"/>
      <c r="L31" s="59"/>
      <c r="M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1" customFormat="1" ht="14.45" customHeight="1">
      <c r="A32" s="26"/>
      <c r="B32" s="27"/>
      <c r="C32" s="26"/>
      <c r="D32" s="26"/>
      <c r="E32" s="26"/>
      <c r="F32" s="30" t="s">
        <v>33</v>
      </c>
      <c r="G32" s="26"/>
      <c r="H32" s="26"/>
      <c r="I32" s="30" t="s">
        <v>32</v>
      </c>
      <c r="J32" s="26"/>
      <c r="K32" s="30" t="s">
        <v>34</v>
      </c>
      <c r="L32" s="26"/>
      <c r="M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1" customFormat="1" ht="14.45" customHeight="1">
      <c r="A33" s="26"/>
      <c r="B33" s="27"/>
      <c r="C33" s="26"/>
      <c r="D33" s="89" t="s">
        <v>35</v>
      </c>
      <c r="E33" s="23" t="s">
        <v>36</v>
      </c>
      <c r="F33" s="87">
        <f>ROUND((SUM(BE120:BE194)),  2)</f>
        <v>0</v>
      </c>
      <c r="G33" s="26"/>
      <c r="H33" s="26"/>
      <c r="I33" s="90">
        <v>0.21</v>
      </c>
      <c r="J33" s="26"/>
      <c r="K33" s="87">
        <f>ROUND(((SUM(BE120:BE194))*I33),  2)</f>
        <v>0</v>
      </c>
      <c r="L33" s="26"/>
      <c r="M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1" customFormat="1" ht="14.45" customHeight="1">
      <c r="A34" s="26"/>
      <c r="B34" s="27"/>
      <c r="C34" s="26"/>
      <c r="D34" s="26"/>
      <c r="E34" s="23" t="s">
        <v>37</v>
      </c>
      <c r="F34" s="87">
        <f>ROUND((SUM(BF120:BF194)),  2)</f>
        <v>0</v>
      </c>
      <c r="G34" s="26"/>
      <c r="H34" s="26"/>
      <c r="I34" s="90">
        <v>0.15</v>
      </c>
      <c r="J34" s="26"/>
      <c r="K34" s="87">
        <f>ROUND(((SUM(BF120:BF194))*I34),  2)</f>
        <v>0</v>
      </c>
      <c r="L34" s="26"/>
      <c r="M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1" customFormat="1" ht="14.45" hidden="1" customHeight="1">
      <c r="A35" s="26"/>
      <c r="B35" s="27"/>
      <c r="C35" s="26"/>
      <c r="D35" s="26"/>
      <c r="E35" s="23" t="s">
        <v>38</v>
      </c>
      <c r="F35" s="87">
        <f>ROUND((SUM(BG120:BG194)),  2)</f>
        <v>0</v>
      </c>
      <c r="G35" s="26"/>
      <c r="H35" s="26"/>
      <c r="I35" s="90">
        <v>0.21</v>
      </c>
      <c r="J35" s="26"/>
      <c r="K35" s="87">
        <f>0</f>
        <v>0</v>
      </c>
      <c r="L35" s="26"/>
      <c r="M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1" customFormat="1" ht="14.45" hidden="1" customHeight="1">
      <c r="A36" s="26"/>
      <c r="B36" s="27"/>
      <c r="C36" s="26"/>
      <c r="D36" s="26"/>
      <c r="E36" s="23" t="s">
        <v>39</v>
      </c>
      <c r="F36" s="87">
        <f>ROUND((SUM(BH120:BH194)),  2)</f>
        <v>0</v>
      </c>
      <c r="G36" s="26"/>
      <c r="H36" s="26"/>
      <c r="I36" s="90">
        <v>0.15</v>
      </c>
      <c r="J36" s="26"/>
      <c r="K36" s="87">
        <f>0</f>
        <v>0</v>
      </c>
      <c r="L36" s="26"/>
      <c r="M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1" customFormat="1" ht="14.45" hidden="1" customHeight="1">
      <c r="A37" s="26"/>
      <c r="B37" s="27"/>
      <c r="C37" s="26"/>
      <c r="D37" s="26"/>
      <c r="E37" s="23" t="s">
        <v>40</v>
      </c>
      <c r="F37" s="87">
        <f>ROUND((SUM(BI120:BI194)),  2)</f>
        <v>0</v>
      </c>
      <c r="G37" s="26"/>
      <c r="H37" s="26"/>
      <c r="I37" s="90">
        <v>0</v>
      </c>
      <c r="J37" s="26"/>
      <c r="K37" s="87">
        <f>0</f>
        <v>0</v>
      </c>
      <c r="L37" s="26"/>
      <c r="M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1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25.35" customHeight="1">
      <c r="A39" s="26"/>
      <c r="B39" s="27"/>
      <c r="C39" s="32"/>
      <c r="D39" s="33" t="s">
        <v>41</v>
      </c>
      <c r="E39" s="34"/>
      <c r="F39" s="34"/>
      <c r="G39" s="91" t="s">
        <v>42</v>
      </c>
      <c r="H39" s="35" t="s">
        <v>43</v>
      </c>
      <c r="I39" s="34"/>
      <c r="J39" s="34"/>
      <c r="K39" s="92">
        <f>SUM(K30:K37)</f>
        <v>0</v>
      </c>
      <c r="L39" s="93"/>
      <c r="M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1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ht="14.45" customHeight="1">
      <c r="B41" s="17"/>
      <c r="M41" s="17"/>
    </row>
    <row r="42" spans="1:31" ht="14.45" customHeight="1">
      <c r="B42" s="17"/>
      <c r="M42" s="17"/>
    </row>
    <row r="43" spans="1:31" ht="14.45" customHeight="1">
      <c r="B43" s="17"/>
      <c r="M43" s="17"/>
    </row>
    <row r="44" spans="1:31" ht="14.45" customHeight="1">
      <c r="B44" s="17"/>
      <c r="M44" s="17"/>
    </row>
    <row r="45" spans="1:31" ht="14.45" customHeight="1">
      <c r="B45" s="17"/>
      <c r="M45" s="17"/>
    </row>
    <row r="46" spans="1:31" ht="14.45" customHeight="1">
      <c r="B46" s="17"/>
      <c r="M46" s="17"/>
    </row>
    <row r="47" spans="1:31" ht="14.45" customHeight="1">
      <c r="B47" s="17"/>
      <c r="M47" s="17"/>
    </row>
    <row r="48" spans="1:31" ht="14.45" customHeight="1">
      <c r="B48" s="17"/>
      <c r="M48" s="17"/>
    </row>
    <row r="49" spans="1:31" ht="14.45" customHeight="1">
      <c r="B49" s="17"/>
      <c r="M49" s="17"/>
    </row>
    <row r="50" spans="1:31" s="1" customFormat="1" ht="14.4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8"/>
      <c r="M50" s="36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1" customFormat="1" ht="12.75">
      <c r="A61" s="26"/>
      <c r="B61" s="27"/>
      <c r="C61" s="26"/>
      <c r="D61" s="39" t="s">
        <v>46</v>
      </c>
      <c r="E61" s="29"/>
      <c r="F61" s="94" t="s">
        <v>47</v>
      </c>
      <c r="G61" s="39" t="s">
        <v>46</v>
      </c>
      <c r="H61" s="29"/>
      <c r="I61" s="29"/>
      <c r="J61" s="95" t="s">
        <v>47</v>
      </c>
      <c r="K61" s="29"/>
      <c r="L61" s="29"/>
      <c r="M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1" customFormat="1" ht="12.75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40"/>
      <c r="M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1" customFormat="1" ht="12.75">
      <c r="A76" s="26"/>
      <c r="B76" s="27"/>
      <c r="C76" s="26"/>
      <c r="D76" s="39" t="s">
        <v>46</v>
      </c>
      <c r="E76" s="29"/>
      <c r="F76" s="94" t="s">
        <v>47</v>
      </c>
      <c r="G76" s="39" t="s">
        <v>46</v>
      </c>
      <c r="H76" s="29"/>
      <c r="I76" s="29"/>
      <c r="J76" s="95" t="s">
        <v>47</v>
      </c>
      <c r="K76" s="29"/>
      <c r="L76" s="29"/>
      <c r="M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1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1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1" customFormat="1" ht="24.95" customHeight="1">
      <c r="A82" s="26"/>
      <c r="B82" s="27"/>
      <c r="C82" s="18" t="s">
        <v>84</v>
      </c>
      <c r="D82" s="26"/>
      <c r="E82" s="26"/>
      <c r="F82" s="26"/>
      <c r="G82" s="26"/>
      <c r="H82" s="26"/>
      <c r="I82" s="26"/>
      <c r="J82" s="26"/>
      <c r="K82" s="26"/>
      <c r="L82" s="26"/>
      <c r="M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1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1" customFormat="1" ht="12" customHeight="1">
      <c r="A84" s="26"/>
      <c r="B84" s="27"/>
      <c r="C84" s="23" t="s">
        <v>15</v>
      </c>
      <c r="D84" s="26"/>
      <c r="E84" s="26"/>
      <c r="F84" s="26"/>
      <c r="G84" s="26"/>
      <c r="H84" s="26"/>
      <c r="I84" s="26"/>
      <c r="J84" s="26"/>
      <c r="K84" s="26"/>
      <c r="L84" s="26"/>
      <c r="M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1" customFormat="1" ht="16.350000000000001" customHeight="1">
      <c r="A85" s="26"/>
      <c r="B85" s="27"/>
      <c r="C85" s="26"/>
      <c r="D85" s="26"/>
      <c r="E85" s="191" t="str">
        <f>E7</f>
        <v>Komořanská, Praha 5 Zbraslav</v>
      </c>
      <c r="F85" s="205"/>
      <c r="G85" s="205"/>
      <c r="H85" s="205"/>
      <c r="I85" s="26"/>
      <c r="J85" s="26"/>
      <c r="K85" s="26"/>
      <c r="L85" s="26"/>
      <c r="M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1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1" customFormat="1" ht="12" customHeight="1">
      <c r="A87" s="26"/>
      <c r="B87" s="27"/>
      <c r="C87" s="23" t="s">
        <v>19</v>
      </c>
      <c r="D87" s="26"/>
      <c r="E87" s="26"/>
      <c r="F87" s="21" t="str">
        <f>F10</f>
        <v>ul. Komořanská</v>
      </c>
      <c r="G87" s="26"/>
      <c r="H87" s="26"/>
      <c r="I87" s="23" t="s">
        <v>21</v>
      </c>
      <c r="J87" s="49" t="str">
        <f>IF(J10="","",J10)</f>
        <v>19. 11. 2020</v>
      </c>
      <c r="K87" s="26"/>
      <c r="L87" s="26"/>
      <c r="M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1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1" customFormat="1" ht="15.4" customHeight="1">
      <c r="A89" s="26"/>
      <c r="B89" s="27"/>
      <c r="C89" s="23" t="s">
        <v>23</v>
      </c>
      <c r="D89" s="26"/>
      <c r="E89" s="26"/>
      <c r="F89" s="21" t="str">
        <f>E13</f>
        <v>Technická správa komunikací hl. m. Prahy a.s., Řásnovka 770/8, Praha 1</v>
      </c>
      <c r="G89" s="26"/>
      <c r="H89" s="26"/>
      <c r="I89" s="23" t="s">
        <v>28</v>
      </c>
      <c r="J89" s="24" t="str">
        <f>E19</f>
        <v xml:space="preserve"> </v>
      </c>
      <c r="K89" s="26"/>
      <c r="L89" s="26"/>
      <c r="M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1" customFormat="1" ht="15.4" customHeight="1">
      <c r="A90" s="26"/>
      <c r="B90" s="27"/>
      <c r="C90" s="23" t="s">
        <v>26</v>
      </c>
      <c r="D90" s="26"/>
      <c r="E90" s="26"/>
      <c r="F90" s="21" t="str">
        <f>IF(E16="","",E16)</f>
        <v xml:space="preserve"> </v>
      </c>
      <c r="G90" s="26"/>
      <c r="H90" s="26"/>
      <c r="I90" s="23" t="s">
        <v>29</v>
      </c>
      <c r="J90" s="24" t="str">
        <f>E22</f>
        <v>JK envi s.r.o., Vyšehradská 320/49, Praha 2, 128 00</v>
      </c>
      <c r="K90" s="26"/>
      <c r="L90" s="26"/>
      <c r="M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1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1" customFormat="1" ht="29.25" customHeight="1">
      <c r="A92" s="26"/>
      <c r="B92" s="27"/>
      <c r="C92" s="96" t="s">
        <v>85</v>
      </c>
      <c r="D92" s="32"/>
      <c r="E92" s="32"/>
      <c r="F92" s="32"/>
      <c r="G92" s="32"/>
      <c r="H92" s="32"/>
      <c r="I92" s="97" t="s">
        <v>86</v>
      </c>
      <c r="J92" s="97" t="s">
        <v>87</v>
      </c>
      <c r="K92" s="97" t="s">
        <v>88</v>
      </c>
      <c r="L92" s="32"/>
      <c r="M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1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1" customFormat="1" ht="22.9" customHeight="1">
      <c r="A94" s="26"/>
      <c r="B94" s="27"/>
      <c r="C94" s="98" t="s">
        <v>89</v>
      </c>
      <c r="D94" s="26"/>
      <c r="E94" s="26"/>
      <c r="F94" s="26"/>
      <c r="G94" s="26"/>
      <c r="H94" s="26"/>
      <c r="I94" s="64">
        <f t="shared" ref="I94:J96" si="0">Q120</f>
        <v>0</v>
      </c>
      <c r="J94" s="64">
        <f t="shared" si="0"/>
        <v>0</v>
      </c>
      <c r="K94" s="64">
        <f>K120</f>
        <v>0</v>
      </c>
      <c r="L94" s="26"/>
      <c r="M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90</v>
      </c>
    </row>
    <row r="95" spans="1:47" s="8" customFormat="1" ht="24.95" customHeight="1">
      <c r="B95" s="99"/>
      <c r="D95" s="100" t="s">
        <v>91</v>
      </c>
      <c r="E95" s="101"/>
      <c r="F95" s="101"/>
      <c r="G95" s="101"/>
      <c r="H95" s="101"/>
      <c r="I95" s="102">
        <f t="shared" si="0"/>
        <v>0</v>
      </c>
      <c r="J95" s="102">
        <f t="shared" si="0"/>
        <v>0</v>
      </c>
      <c r="K95" s="102">
        <f>K121</f>
        <v>0</v>
      </c>
      <c r="M95" s="99"/>
    </row>
    <row r="96" spans="1:47" s="9" customFormat="1" ht="19.899999999999999" customHeight="1">
      <c r="B96" s="103"/>
      <c r="D96" s="104" t="s">
        <v>92</v>
      </c>
      <c r="E96" s="105"/>
      <c r="F96" s="105"/>
      <c r="G96" s="105"/>
      <c r="H96" s="105"/>
      <c r="I96" s="106">
        <f t="shared" si="0"/>
        <v>0</v>
      </c>
      <c r="J96" s="106">
        <f t="shared" si="0"/>
        <v>0</v>
      </c>
      <c r="K96" s="106">
        <f>K122</f>
        <v>0</v>
      </c>
      <c r="M96" s="103"/>
    </row>
    <row r="97" spans="1:31" s="9" customFormat="1" ht="19.899999999999999" customHeight="1">
      <c r="B97" s="103"/>
      <c r="D97" s="104" t="s">
        <v>93</v>
      </c>
      <c r="E97" s="105"/>
      <c r="F97" s="105"/>
      <c r="G97" s="105"/>
      <c r="H97" s="105"/>
      <c r="I97" s="106">
        <f>Q164</f>
        <v>0</v>
      </c>
      <c r="J97" s="106">
        <f>R164</f>
        <v>0</v>
      </c>
      <c r="K97" s="106">
        <f>K164</f>
        <v>0</v>
      </c>
      <c r="M97" s="103"/>
    </row>
    <row r="98" spans="1:31" s="8" customFormat="1" ht="24.95" customHeight="1">
      <c r="B98" s="99"/>
      <c r="D98" s="100" t="s">
        <v>94</v>
      </c>
      <c r="E98" s="101"/>
      <c r="F98" s="101"/>
      <c r="G98" s="101"/>
      <c r="H98" s="101"/>
      <c r="I98" s="102">
        <f>Q167</f>
        <v>0</v>
      </c>
      <c r="J98" s="102">
        <f>R167</f>
        <v>0</v>
      </c>
      <c r="K98" s="102">
        <f>K167</f>
        <v>0</v>
      </c>
      <c r="M98" s="99"/>
    </row>
    <row r="99" spans="1:31" s="9" customFormat="1" ht="19.899999999999999" customHeight="1">
      <c r="B99" s="103"/>
      <c r="D99" s="104" t="s">
        <v>95</v>
      </c>
      <c r="E99" s="105"/>
      <c r="F99" s="105"/>
      <c r="G99" s="105"/>
      <c r="H99" s="105"/>
      <c r="I99" s="106">
        <f>Q168</f>
        <v>0</v>
      </c>
      <c r="J99" s="106">
        <f>R168</f>
        <v>0</v>
      </c>
      <c r="K99" s="106">
        <f>K168</f>
        <v>0</v>
      </c>
      <c r="M99" s="103"/>
    </row>
    <row r="100" spans="1:31" s="9" customFormat="1" ht="19.899999999999999" customHeight="1">
      <c r="B100" s="103"/>
      <c r="D100" s="104" t="s">
        <v>96</v>
      </c>
      <c r="E100" s="105"/>
      <c r="F100" s="105"/>
      <c r="G100" s="105"/>
      <c r="H100" s="105"/>
      <c r="I100" s="106">
        <f>Q173</f>
        <v>0</v>
      </c>
      <c r="J100" s="106">
        <f>R173</f>
        <v>0</v>
      </c>
      <c r="K100" s="106">
        <f>K173</f>
        <v>0</v>
      </c>
      <c r="M100" s="103"/>
    </row>
    <row r="101" spans="1:31" s="9" customFormat="1" ht="19.899999999999999" customHeight="1">
      <c r="B101" s="103"/>
      <c r="D101" s="104" t="s">
        <v>97</v>
      </c>
      <c r="E101" s="105"/>
      <c r="F101" s="105"/>
      <c r="G101" s="105"/>
      <c r="H101" s="105"/>
      <c r="I101" s="106">
        <f>Q178</f>
        <v>0</v>
      </c>
      <c r="J101" s="106">
        <f>R178</f>
        <v>0</v>
      </c>
      <c r="K101" s="106">
        <f>K178</f>
        <v>0</v>
      </c>
      <c r="M101" s="103"/>
    </row>
    <row r="102" spans="1:31" s="9" customFormat="1" ht="19.899999999999999" customHeight="1">
      <c r="B102" s="103"/>
      <c r="D102" s="104" t="s">
        <v>98</v>
      </c>
      <c r="E102" s="105"/>
      <c r="F102" s="105"/>
      <c r="G102" s="105"/>
      <c r="H102" s="105"/>
      <c r="I102" s="106">
        <f>Q181</f>
        <v>0</v>
      </c>
      <c r="J102" s="106">
        <f>R181</f>
        <v>0</v>
      </c>
      <c r="K102" s="106">
        <f>K181</f>
        <v>0</v>
      </c>
      <c r="M102" s="103"/>
    </row>
    <row r="103" spans="1:31" s="1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1" customFormat="1" ht="6.95" customHeight="1">
      <c r="A104" s="26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31" s="1" customFormat="1" ht="6.95" customHeight="1">
      <c r="A108" s="26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1" customFormat="1" ht="24.95" customHeight="1">
      <c r="A109" s="26"/>
      <c r="B109" s="27"/>
      <c r="C109" s="18" t="s">
        <v>99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1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1" customFormat="1" ht="12" customHeight="1">
      <c r="A111" s="26"/>
      <c r="B111" s="27"/>
      <c r="C111" s="23" t="s">
        <v>15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1" customFormat="1" ht="16.350000000000001" customHeight="1">
      <c r="A112" s="26"/>
      <c r="B112" s="27"/>
      <c r="C112" s="26"/>
      <c r="D112" s="26"/>
      <c r="E112" s="191" t="str">
        <f>E7</f>
        <v>Komořanská, Praha 5 Zbraslav</v>
      </c>
      <c r="F112" s="205"/>
      <c r="G112" s="205"/>
      <c r="H112" s="205"/>
      <c r="I112" s="26"/>
      <c r="J112" s="26"/>
      <c r="K112" s="26"/>
      <c r="L112" s="26"/>
      <c r="M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1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1" customFormat="1" ht="12" customHeight="1">
      <c r="A114" s="26"/>
      <c r="B114" s="27"/>
      <c r="C114" s="23" t="s">
        <v>19</v>
      </c>
      <c r="D114" s="26"/>
      <c r="E114" s="26"/>
      <c r="F114" s="21" t="str">
        <f>F10</f>
        <v>ul. Komořanská</v>
      </c>
      <c r="G114" s="26"/>
      <c r="H114" s="26"/>
      <c r="I114" s="23" t="s">
        <v>21</v>
      </c>
      <c r="J114" s="49" t="str">
        <f>IF(J10="","",J10)</f>
        <v>19. 11. 2020</v>
      </c>
      <c r="K114" s="26"/>
      <c r="L114" s="26"/>
      <c r="M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1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1" customFormat="1" ht="15.4" customHeight="1">
      <c r="A116" s="26"/>
      <c r="B116" s="27"/>
      <c r="C116" s="23" t="s">
        <v>23</v>
      </c>
      <c r="D116" s="26"/>
      <c r="E116" s="26"/>
      <c r="F116" s="21" t="str">
        <f>E13</f>
        <v>Technická správa komunikací hl. m. Prahy a.s., Řásnovka 770/8, Praha 1</v>
      </c>
      <c r="G116" s="26"/>
      <c r="H116" s="26"/>
      <c r="I116" s="23" t="s">
        <v>28</v>
      </c>
      <c r="J116" s="24" t="str">
        <f>E19</f>
        <v xml:space="preserve"> </v>
      </c>
      <c r="K116" s="26"/>
      <c r="L116" s="26"/>
      <c r="M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" customFormat="1" ht="15.4" customHeight="1">
      <c r="A117" s="26"/>
      <c r="B117" s="27"/>
      <c r="C117" s="23" t="s">
        <v>26</v>
      </c>
      <c r="D117" s="26"/>
      <c r="E117" s="26"/>
      <c r="F117" s="21" t="str">
        <f>IF(E16="","",E16)</f>
        <v xml:space="preserve"> </v>
      </c>
      <c r="G117" s="26"/>
      <c r="H117" s="26"/>
      <c r="I117" s="23" t="s">
        <v>29</v>
      </c>
      <c r="J117" s="24" t="str">
        <f>E22</f>
        <v>JK envi s.r.o., Vyšehradská 320/49, Praha 2, 128 00</v>
      </c>
      <c r="K117" s="26"/>
      <c r="L117" s="26"/>
      <c r="M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1" customFormat="1" ht="10.3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10" customFormat="1" ht="29.25" customHeight="1">
      <c r="A119" s="107"/>
      <c r="B119" s="108"/>
      <c r="C119" s="109" t="s">
        <v>100</v>
      </c>
      <c r="D119" s="110" t="s">
        <v>56</v>
      </c>
      <c r="E119" s="110" t="s">
        <v>52</v>
      </c>
      <c r="F119" s="110" t="s">
        <v>53</v>
      </c>
      <c r="G119" s="110" t="s">
        <v>101</v>
      </c>
      <c r="H119" s="110" t="s">
        <v>102</v>
      </c>
      <c r="I119" s="110" t="s">
        <v>103</v>
      </c>
      <c r="J119" s="110" t="s">
        <v>104</v>
      </c>
      <c r="K119" s="110" t="s">
        <v>88</v>
      </c>
      <c r="L119" s="111" t="s">
        <v>105</v>
      </c>
      <c r="M119" s="112"/>
      <c r="N119" s="55" t="s">
        <v>1</v>
      </c>
      <c r="O119" s="56" t="s">
        <v>35</v>
      </c>
      <c r="P119" s="56" t="s">
        <v>106</v>
      </c>
      <c r="Q119" s="56" t="s">
        <v>107</v>
      </c>
      <c r="R119" s="56" t="s">
        <v>108</v>
      </c>
      <c r="S119" s="56" t="s">
        <v>109</v>
      </c>
      <c r="T119" s="56" t="s">
        <v>110</v>
      </c>
      <c r="U119" s="56" t="s">
        <v>111</v>
      </c>
      <c r="V119" s="56" t="s">
        <v>112</v>
      </c>
      <c r="W119" s="56" t="s">
        <v>113</v>
      </c>
      <c r="X119" s="57" t="s">
        <v>114</v>
      </c>
      <c r="Y119" s="107"/>
      <c r="Z119" s="107"/>
      <c r="AA119" s="107"/>
      <c r="AB119" s="107"/>
      <c r="AC119" s="107"/>
      <c r="AD119" s="107"/>
      <c r="AE119" s="107"/>
    </row>
    <row r="120" spans="1:65" s="1" customFormat="1" ht="22.9" customHeight="1">
      <c r="A120" s="26"/>
      <c r="B120" s="27"/>
      <c r="C120" s="62" t="s">
        <v>115</v>
      </c>
      <c r="D120" s="26"/>
      <c r="E120" s="26"/>
      <c r="F120" s="26"/>
      <c r="G120" s="26"/>
      <c r="H120" s="26"/>
      <c r="I120" s="26"/>
      <c r="J120" s="26"/>
      <c r="K120" s="113">
        <f>BK120</f>
        <v>0</v>
      </c>
      <c r="L120" s="26"/>
      <c r="M120" s="27"/>
      <c r="N120" s="58"/>
      <c r="O120" s="50"/>
      <c r="P120" s="59"/>
      <c r="Q120" s="114">
        <f>Q121+Q167</f>
        <v>0</v>
      </c>
      <c r="R120" s="114">
        <f>R121+R167</f>
        <v>0</v>
      </c>
      <c r="S120" s="59"/>
      <c r="T120" s="115">
        <f>T121+T167</f>
        <v>26867.625</v>
      </c>
      <c r="U120" s="59"/>
      <c r="V120" s="115">
        <f>V121+V167</f>
        <v>273.59430000000003</v>
      </c>
      <c r="W120" s="59"/>
      <c r="X120" s="116">
        <f>X121+X167</f>
        <v>0</v>
      </c>
      <c r="Y120" s="26"/>
      <c r="Z120" s="26"/>
      <c r="AA120" s="26"/>
      <c r="AB120" s="26"/>
      <c r="AC120" s="26"/>
      <c r="AD120" s="26"/>
      <c r="AE120" s="26"/>
      <c r="AT120" s="14" t="s">
        <v>72</v>
      </c>
      <c r="AU120" s="14" t="s">
        <v>90</v>
      </c>
      <c r="BK120" s="117">
        <f>BK121+BK167</f>
        <v>0</v>
      </c>
    </row>
    <row r="121" spans="1:65" s="11" customFormat="1" ht="25.9" customHeight="1">
      <c r="B121" s="118"/>
      <c r="D121" s="119" t="s">
        <v>72</v>
      </c>
      <c r="E121" s="120" t="s">
        <v>116</v>
      </c>
      <c r="F121" s="120" t="s">
        <v>117</v>
      </c>
      <c r="K121" s="121">
        <f>BK121</f>
        <v>0</v>
      </c>
      <c r="M121" s="118"/>
      <c r="N121" s="122"/>
      <c r="O121" s="123"/>
      <c r="P121" s="123"/>
      <c r="Q121" s="124">
        <f>Q122+Q164</f>
        <v>0</v>
      </c>
      <c r="R121" s="124">
        <f>R122+R164</f>
        <v>0</v>
      </c>
      <c r="S121" s="123"/>
      <c r="T121" s="125">
        <f>T122+T164</f>
        <v>26867.625</v>
      </c>
      <c r="U121" s="123"/>
      <c r="V121" s="125">
        <f>V122+V164</f>
        <v>273.59430000000003</v>
      </c>
      <c r="W121" s="123"/>
      <c r="X121" s="126">
        <f>X122+X164</f>
        <v>0</v>
      </c>
      <c r="AR121" s="119" t="s">
        <v>78</v>
      </c>
      <c r="AT121" s="127" t="s">
        <v>72</v>
      </c>
      <c r="AU121" s="127" t="s">
        <v>73</v>
      </c>
      <c r="AY121" s="119" t="s">
        <v>118</v>
      </c>
      <c r="BK121" s="128">
        <f>BK122+BK164</f>
        <v>0</v>
      </c>
    </row>
    <row r="122" spans="1:65" s="11" customFormat="1" ht="22.9" customHeight="1">
      <c r="B122" s="118"/>
      <c r="D122" s="119" t="s">
        <v>72</v>
      </c>
      <c r="E122" s="129" t="s">
        <v>78</v>
      </c>
      <c r="F122" s="129" t="s">
        <v>119</v>
      </c>
      <c r="K122" s="130">
        <f>BK122</f>
        <v>0</v>
      </c>
      <c r="M122" s="118"/>
      <c r="N122" s="122"/>
      <c r="O122" s="123"/>
      <c r="P122" s="123"/>
      <c r="Q122" s="124">
        <f>SUM(Q123:Q163)</f>
        <v>0</v>
      </c>
      <c r="R122" s="124">
        <f>SUM(R123:R163)</f>
        <v>0</v>
      </c>
      <c r="S122" s="123"/>
      <c r="T122" s="125">
        <f>SUM(T123:T163)</f>
        <v>26604.805</v>
      </c>
      <c r="U122" s="123"/>
      <c r="V122" s="125">
        <f>SUM(V123:V163)</f>
        <v>41.489899999999999</v>
      </c>
      <c r="W122" s="123"/>
      <c r="X122" s="126">
        <f>SUM(X123:X163)</f>
        <v>0</v>
      </c>
      <c r="AR122" s="119" t="s">
        <v>78</v>
      </c>
      <c r="AT122" s="127" t="s">
        <v>72</v>
      </c>
      <c r="AU122" s="127" t="s">
        <v>78</v>
      </c>
      <c r="AY122" s="119" t="s">
        <v>118</v>
      </c>
      <c r="BK122" s="128">
        <f>SUM(BK123:BK163)</f>
        <v>0</v>
      </c>
    </row>
    <row r="123" spans="1:65" s="1" customFormat="1" ht="23.45" customHeight="1">
      <c r="A123" s="26"/>
      <c r="B123" s="131"/>
      <c r="C123" s="132" t="s">
        <v>78</v>
      </c>
      <c r="D123" s="132" t="s">
        <v>120</v>
      </c>
      <c r="E123" s="133" t="s">
        <v>121</v>
      </c>
      <c r="F123" s="134" t="s">
        <v>122</v>
      </c>
      <c r="G123" s="135" t="s">
        <v>123</v>
      </c>
      <c r="H123" s="136">
        <v>100</v>
      </c>
      <c r="I123" s="137"/>
      <c r="J123" s="137"/>
      <c r="K123" s="137">
        <f>ROUND(P123*H123,2)</f>
        <v>0</v>
      </c>
      <c r="L123" s="134" t="s">
        <v>124</v>
      </c>
      <c r="M123" s="27"/>
      <c r="N123" s="138" t="s">
        <v>1</v>
      </c>
      <c r="O123" s="139" t="s">
        <v>36</v>
      </c>
      <c r="P123" s="140">
        <f>I123+J123</f>
        <v>0</v>
      </c>
      <c r="Q123" s="140">
        <f>ROUND(I123*H123,2)</f>
        <v>0</v>
      </c>
      <c r="R123" s="140">
        <f>ROUND(J123*H123,2)</f>
        <v>0</v>
      </c>
      <c r="S123" s="141">
        <v>5.1820000000000004</v>
      </c>
      <c r="T123" s="141">
        <f>S123*H123</f>
        <v>518.20000000000005</v>
      </c>
      <c r="U123" s="141">
        <v>0</v>
      </c>
      <c r="V123" s="141">
        <f>U123*H123</f>
        <v>0</v>
      </c>
      <c r="W123" s="141">
        <v>0</v>
      </c>
      <c r="X123" s="142">
        <f>W123*H123</f>
        <v>0</v>
      </c>
      <c r="Y123" s="26"/>
      <c r="Z123" s="26"/>
      <c r="AA123" s="26"/>
      <c r="AB123" s="26"/>
      <c r="AC123" s="26"/>
      <c r="AD123" s="26"/>
      <c r="AE123" s="26"/>
      <c r="AR123" s="143" t="s">
        <v>125</v>
      </c>
      <c r="AT123" s="143" t="s">
        <v>120</v>
      </c>
      <c r="AU123" s="143" t="s">
        <v>80</v>
      </c>
      <c r="AY123" s="14" t="s">
        <v>118</v>
      </c>
      <c r="BE123" s="144">
        <f>IF(O123="základní",K123,0)</f>
        <v>0</v>
      </c>
      <c r="BF123" s="144">
        <f>IF(O123="snížená",K123,0)</f>
        <v>0</v>
      </c>
      <c r="BG123" s="144">
        <f>IF(O123="zákl. přenesená",K123,0)</f>
        <v>0</v>
      </c>
      <c r="BH123" s="144">
        <f>IF(O123="sníž. přenesená",K123,0)</f>
        <v>0</v>
      </c>
      <c r="BI123" s="144">
        <f>IF(O123="nulová",K123,0)</f>
        <v>0</v>
      </c>
      <c r="BJ123" s="14" t="s">
        <v>78</v>
      </c>
      <c r="BK123" s="144">
        <f>ROUND(P123*H123,2)</f>
        <v>0</v>
      </c>
      <c r="BL123" s="14" t="s">
        <v>125</v>
      </c>
      <c r="BM123" s="143" t="s">
        <v>126</v>
      </c>
    </row>
    <row r="124" spans="1:65" s="1" customFormat="1" ht="19.5">
      <c r="A124" s="26"/>
      <c r="B124" s="27"/>
      <c r="C124" s="26"/>
      <c r="D124" s="145" t="s">
        <v>127</v>
      </c>
      <c r="E124" s="26"/>
      <c r="F124" s="146" t="s">
        <v>128</v>
      </c>
      <c r="G124" s="26"/>
      <c r="H124" s="26"/>
      <c r="I124" s="26"/>
      <c r="J124" s="26"/>
      <c r="K124" s="26"/>
      <c r="L124" s="26"/>
      <c r="M124" s="27"/>
      <c r="N124" s="147"/>
      <c r="O124" s="148"/>
      <c r="P124" s="52"/>
      <c r="Q124" s="52"/>
      <c r="R124" s="52"/>
      <c r="S124" s="52"/>
      <c r="T124" s="52"/>
      <c r="U124" s="52"/>
      <c r="V124" s="52"/>
      <c r="W124" s="52"/>
      <c r="X124" s="53"/>
      <c r="Y124" s="26"/>
      <c r="Z124" s="26"/>
      <c r="AA124" s="26"/>
      <c r="AB124" s="26"/>
      <c r="AC124" s="26"/>
      <c r="AD124" s="26"/>
      <c r="AE124" s="26"/>
      <c r="AT124" s="14" t="s">
        <v>127</v>
      </c>
      <c r="AU124" s="14" t="s">
        <v>80</v>
      </c>
    </row>
    <row r="125" spans="1:65" s="1" customFormat="1" ht="23.45" customHeight="1">
      <c r="A125" s="26"/>
      <c r="B125" s="131"/>
      <c r="C125" s="132" t="s">
        <v>80</v>
      </c>
      <c r="D125" s="132" t="s">
        <v>120</v>
      </c>
      <c r="E125" s="133" t="s">
        <v>129</v>
      </c>
      <c r="F125" s="134" t="s">
        <v>130</v>
      </c>
      <c r="G125" s="135" t="s">
        <v>131</v>
      </c>
      <c r="H125" s="136">
        <v>100</v>
      </c>
      <c r="I125" s="137"/>
      <c r="J125" s="137"/>
      <c r="K125" s="137">
        <f>ROUND(P125*H125,2)</f>
        <v>0</v>
      </c>
      <c r="L125" s="134" t="s">
        <v>132</v>
      </c>
      <c r="M125" s="27"/>
      <c r="N125" s="138" t="s">
        <v>1</v>
      </c>
      <c r="O125" s="139" t="s">
        <v>36</v>
      </c>
      <c r="P125" s="140">
        <f>I125+J125</f>
        <v>0</v>
      </c>
      <c r="Q125" s="140">
        <f>ROUND(I125*H125,2)</f>
        <v>0</v>
      </c>
      <c r="R125" s="140">
        <f>ROUND(J125*H125,2)</f>
        <v>0</v>
      </c>
      <c r="S125" s="141">
        <v>2.778</v>
      </c>
      <c r="T125" s="141">
        <f>S125*H125</f>
        <v>277.8</v>
      </c>
      <c r="U125" s="141">
        <v>0</v>
      </c>
      <c r="V125" s="141">
        <f>U125*H125</f>
        <v>0</v>
      </c>
      <c r="W125" s="141">
        <v>0</v>
      </c>
      <c r="X125" s="142">
        <f>W125*H125</f>
        <v>0</v>
      </c>
      <c r="Y125" s="26"/>
      <c r="Z125" s="26"/>
      <c r="AA125" s="26"/>
      <c r="AB125" s="26"/>
      <c r="AC125" s="26"/>
      <c r="AD125" s="26"/>
      <c r="AE125" s="26"/>
      <c r="AR125" s="143" t="s">
        <v>125</v>
      </c>
      <c r="AT125" s="143" t="s">
        <v>120</v>
      </c>
      <c r="AU125" s="143" t="s">
        <v>80</v>
      </c>
      <c r="AY125" s="14" t="s">
        <v>118</v>
      </c>
      <c r="BE125" s="144">
        <f>IF(O125="základní",K125,0)</f>
        <v>0</v>
      </c>
      <c r="BF125" s="144">
        <f>IF(O125="snížená",K125,0)</f>
        <v>0</v>
      </c>
      <c r="BG125" s="144">
        <f>IF(O125="zákl. přenesená",K125,0)</f>
        <v>0</v>
      </c>
      <c r="BH125" s="144">
        <f>IF(O125="sníž. přenesená",K125,0)</f>
        <v>0</v>
      </c>
      <c r="BI125" s="144">
        <f>IF(O125="nulová",K125,0)</f>
        <v>0</v>
      </c>
      <c r="BJ125" s="14" t="s">
        <v>78</v>
      </c>
      <c r="BK125" s="144">
        <f>ROUND(P125*H125,2)</f>
        <v>0</v>
      </c>
      <c r="BL125" s="14" t="s">
        <v>125</v>
      </c>
      <c r="BM125" s="143" t="s">
        <v>133</v>
      </c>
    </row>
    <row r="126" spans="1:65" s="1" customFormat="1" ht="19.5">
      <c r="A126" s="26"/>
      <c r="B126" s="27"/>
      <c r="C126" s="26"/>
      <c r="D126" s="145" t="s">
        <v>127</v>
      </c>
      <c r="E126" s="26"/>
      <c r="F126" s="146" t="s">
        <v>134</v>
      </c>
      <c r="G126" s="26"/>
      <c r="H126" s="26"/>
      <c r="I126" s="26"/>
      <c r="J126" s="26"/>
      <c r="K126" s="26"/>
      <c r="L126" s="26"/>
      <c r="M126" s="27"/>
      <c r="N126" s="147"/>
      <c r="O126" s="148"/>
      <c r="P126" s="52"/>
      <c r="Q126" s="52"/>
      <c r="R126" s="52"/>
      <c r="S126" s="52"/>
      <c r="T126" s="52"/>
      <c r="U126" s="52"/>
      <c r="V126" s="52"/>
      <c r="W126" s="52"/>
      <c r="X126" s="53"/>
      <c r="Y126" s="26"/>
      <c r="Z126" s="26"/>
      <c r="AA126" s="26"/>
      <c r="AB126" s="26"/>
      <c r="AC126" s="26"/>
      <c r="AD126" s="26"/>
      <c r="AE126" s="26"/>
      <c r="AT126" s="14" t="s">
        <v>127</v>
      </c>
      <c r="AU126" s="14" t="s">
        <v>80</v>
      </c>
    </row>
    <row r="127" spans="1:65" s="1" customFormat="1" ht="23.45" customHeight="1">
      <c r="A127" s="26"/>
      <c r="B127" s="131"/>
      <c r="C127" s="132" t="s">
        <v>135</v>
      </c>
      <c r="D127" s="132" t="s">
        <v>120</v>
      </c>
      <c r="E127" s="133" t="s">
        <v>136</v>
      </c>
      <c r="F127" s="134" t="s">
        <v>137</v>
      </c>
      <c r="G127" s="135" t="s">
        <v>131</v>
      </c>
      <c r="H127" s="136">
        <v>150</v>
      </c>
      <c r="I127" s="137"/>
      <c r="J127" s="137"/>
      <c r="K127" s="137">
        <f>ROUND(P127*H127,2)</f>
        <v>0</v>
      </c>
      <c r="L127" s="134" t="s">
        <v>132</v>
      </c>
      <c r="M127" s="27"/>
      <c r="N127" s="138" t="s">
        <v>1</v>
      </c>
      <c r="O127" s="139" t="s">
        <v>36</v>
      </c>
      <c r="P127" s="140">
        <f>I127+J127</f>
        <v>0</v>
      </c>
      <c r="Q127" s="140">
        <f>ROUND(I127*H127,2)</f>
        <v>0</v>
      </c>
      <c r="R127" s="140">
        <f>ROUND(J127*H127,2)</f>
        <v>0</v>
      </c>
      <c r="S127" s="141">
        <v>2.2970000000000002</v>
      </c>
      <c r="T127" s="141">
        <f>S127*H127</f>
        <v>344.55</v>
      </c>
      <c r="U127" s="141">
        <v>0</v>
      </c>
      <c r="V127" s="141">
        <f>U127*H127</f>
        <v>0</v>
      </c>
      <c r="W127" s="141">
        <v>0</v>
      </c>
      <c r="X127" s="142">
        <f>W127*H127</f>
        <v>0</v>
      </c>
      <c r="Y127" s="26"/>
      <c r="Z127" s="26"/>
      <c r="AA127" s="26"/>
      <c r="AB127" s="26"/>
      <c r="AC127" s="26"/>
      <c r="AD127" s="26"/>
      <c r="AE127" s="26"/>
      <c r="AR127" s="143" t="s">
        <v>125</v>
      </c>
      <c r="AT127" s="143" t="s">
        <v>120</v>
      </c>
      <c r="AU127" s="143" t="s">
        <v>80</v>
      </c>
      <c r="AY127" s="14" t="s">
        <v>118</v>
      </c>
      <c r="BE127" s="144">
        <f>IF(O127="základní",K127,0)</f>
        <v>0</v>
      </c>
      <c r="BF127" s="144">
        <f>IF(O127="snížená",K127,0)</f>
        <v>0</v>
      </c>
      <c r="BG127" s="144">
        <f>IF(O127="zákl. přenesená",K127,0)</f>
        <v>0</v>
      </c>
      <c r="BH127" s="144">
        <f>IF(O127="sníž. přenesená",K127,0)</f>
        <v>0</v>
      </c>
      <c r="BI127" s="144">
        <f>IF(O127="nulová",K127,0)</f>
        <v>0</v>
      </c>
      <c r="BJ127" s="14" t="s">
        <v>78</v>
      </c>
      <c r="BK127" s="144">
        <f>ROUND(P127*H127,2)</f>
        <v>0</v>
      </c>
      <c r="BL127" s="14" t="s">
        <v>125</v>
      </c>
      <c r="BM127" s="143" t="s">
        <v>138</v>
      </c>
    </row>
    <row r="128" spans="1:65" s="1" customFormat="1" ht="19.5">
      <c r="A128" s="26"/>
      <c r="B128" s="27"/>
      <c r="C128" s="26"/>
      <c r="D128" s="145" t="s">
        <v>127</v>
      </c>
      <c r="E128" s="26"/>
      <c r="F128" s="146" t="s">
        <v>139</v>
      </c>
      <c r="G128" s="26"/>
      <c r="H128" s="26"/>
      <c r="I128" s="26"/>
      <c r="J128" s="26"/>
      <c r="K128" s="26"/>
      <c r="L128" s="26"/>
      <c r="M128" s="27"/>
      <c r="N128" s="147"/>
      <c r="O128" s="148"/>
      <c r="P128" s="52"/>
      <c r="Q128" s="52"/>
      <c r="R128" s="52"/>
      <c r="S128" s="52"/>
      <c r="T128" s="52"/>
      <c r="U128" s="52"/>
      <c r="V128" s="52"/>
      <c r="W128" s="52"/>
      <c r="X128" s="53"/>
      <c r="Y128" s="26"/>
      <c r="Z128" s="26"/>
      <c r="AA128" s="26"/>
      <c r="AB128" s="26"/>
      <c r="AC128" s="26"/>
      <c r="AD128" s="26"/>
      <c r="AE128" s="26"/>
      <c r="AT128" s="14" t="s">
        <v>127</v>
      </c>
      <c r="AU128" s="14" t="s">
        <v>80</v>
      </c>
    </row>
    <row r="129" spans="1:65" s="1" customFormat="1" ht="23.45" customHeight="1">
      <c r="A129" s="26"/>
      <c r="B129" s="131"/>
      <c r="C129" s="132" t="s">
        <v>125</v>
      </c>
      <c r="D129" s="132" t="s">
        <v>120</v>
      </c>
      <c r="E129" s="133" t="s">
        <v>140</v>
      </c>
      <c r="F129" s="134" t="s">
        <v>141</v>
      </c>
      <c r="G129" s="135" t="s">
        <v>142</v>
      </c>
      <c r="H129" s="136">
        <v>4000</v>
      </c>
      <c r="I129" s="137"/>
      <c r="J129" s="137"/>
      <c r="K129" s="137">
        <f>ROUND(P129*H129,2)</f>
        <v>0</v>
      </c>
      <c r="L129" s="134" t="s">
        <v>143</v>
      </c>
      <c r="M129" s="27"/>
      <c r="N129" s="138" t="s">
        <v>1</v>
      </c>
      <c r="O129" s="139" t="s">
        <v>36</v>
      </c>
      <c r="P129" s="140">
        <f>I129+J129</f>
        <v>0</v>
      </c>
      <c r="Q129" s="140">
        <f>ROUND(I129*H129,2)</f>
        <v>0</v>
      </c>
      <c r="R129" s="140">
        <f>ROUND(J129*H129,2)</f>
        <v>0</v>
      </c>
      <c r="S129" s="141">
        <v>0.245</v>
      </c>
      <c r="T129" s="141">
        <f>S129*H129</f>
        <v>980</v>
      </c>
      <c r="U129" s="141">
        <v>0</v>
      </c>
      <c r="V129" s="141">
        <f>U129*H129</f>
        <v>0</v>
      </c>
      <c r="W129" s="141">
        <v>0</v>
      </c>
      <c r="X129" s="142">
        <f>W129*H129</f>
        <v>0</v>
      </c>
      <c r="Y129" s="26"/>
      <c r="Z129" s="26"/>
      <c r="AA129" s="26"/>
      <c r="AB129" s="26"/>
      <c r="AC129" s="26"/>
      <c r="AD129" s="26"/>
      <c r="AE129" s="26"/>
      <c r="AR129" s="143" t="s">
        <v>125</v>
      </c>
      <c r="AT129" s="143" t="s">
        <v>120</v>
      </c>
      <c r="AU129" s="143" t="s">
        <v>80</v>
      </c>
      <c r="AY129" s="14" t="s">
        <v>118</v>
      </c>
      <c r="BE129" s="144">
        <f>IF(O129="základní",K129,0)</f>
        <v>0</v>
      </c>
      <c r="BF129" s="144">
        <f>IF(O129="snížená",K129,0)</f>
        <v>0</v>
      </c>
      <c r="BG129" s="144">
        <f>IF(O129="zákl. přenesená",K129,0)</f>
        <v>0</v>
      </c>
      <c r="BH129" s="144">
        <f>IF(O129="sníž. přenesená",K129,0)</f>
        <v>0</v>
      </c>
      <c r="BI129" s="144">
        <f>IF(O129="nulová",K129,0)</f>
        <v>0</v>
      </c>
      <c r="BJ129" s="14" t="s">
        <v>78</v>
      </c>
      <c r="BK129" s="144">
        <f>ROUND(P129*H129,2)</f>
        <v>0</v>
      </c>
      <c r="BL129" s="14" t="s">
        <v>125</v>
      </c>
      <c r="BM129" s="143" t="s">
        <v>144</v>
      </c>
    </row>
    <row r="130" spans="1:65" s="1" customFormat="1" ht="39">
      <c r="A130" s="26"/>
      <c r="B130" s="27"/>
      <c r="C130" s="26"/>
      <c r="D130" s="145" t="s">
        <v>127</v>
      </c>
      <c r="E130" s="26"/>
      <c r="F130" s="146" t="s">
        <v>145</v>
      </c>
      <c r="G130" s="26"/>
      <c r="H130" s="26"/>
      <c r="I130" s="26"/>
      <c r="J130" s="26"/>
      <c r="K130" s="26"/>
      <c r="L130" s="26"/>
      <c r="M130" s="27"/>
      <c r="N130" s="147"/>
      <c r="O130" s="148"/>
      <c r="P130" s="52"/>
      <c r="Q130" s="52"/>
      <c r="R130" s="52"/>
      <c r="S130" s="52"/>
      <c r="T130" s="52"/>
      <c r="U130" s="52"/>
      <c r="V130" s="52"/>
      <c r="W130" s="52"/>
      <c r="X130" s="53"/>
      <c r="Y130" s="26"/>
      <c r="Z130" s="26"/>
      <c r="AA130" s="26"/>
      <c r="AB130" s="26"/>
      <c r="AC130" s="26"/>
      <c r="AD130" s="26"/>
      <c r="AE130" s="26"/>
      <c r="AT130" s="14" t="s">
        <v>127</v>
      </c>
      <c r="AU130" s="14" t="s">
        <v>80</v>
      </c>
    </row>
    <row r="131" spans="1:65" s="1" customFormat="1" ht="23.45" customHeight="1">
      <c r="A131" s="26"/>
      <c r="B131" s="131"/>
      <c r="C131" s="132" t="s">
        <v>146</v>
      </c>
      <c r="D131" s="132" t="s">
        <v>120</v>
      </c>
      <c r="E131" s="133" t="s">
        <v>147</v>
      </c>
      <c r="F131" s="134" t="s">
        <v>148</v>
      </c>
      <c r="G131" s="135" t="s">
        <v>123</v>
      </c>
      <c r="H131" s="136">
        <v>1500</v>
      </c>
      <c r="I131" s="137"/>
      <c r="J131" s="137"/>
      <c r="K131" s="137">
        <f>ROUND(P131*H131,2)</f>
        <v>0</v>
      </c>
      <c r="L131" s="134" t="s">
        <v>143</v>
      </c>
      <c r="M131" s="27"/>
      <c r="N131" s="138" t="s">
        <v>1</v>
      </c>
      <c r="O131" s="139" t="s">
        <v>36</v>
      </c>
      <c r="P131" s="140">
        <f>I131+J131</f>
        <v>0</v>
      </c>
      <c r="Q131" s="140">
        <f>ROUND(I131*H131,2)</f>
        <v>0</v>
      </c>
      <c r="R131" s="140">
        <f>ROUND(J131*H131,2)</f>
        <v>0</v>
      </c>
      <c r="S131" s="141">
        <v>7.4</v>
      </c>
      <c r="T131" s="141">
        <f>S131*H131</f>
        <v>11100</v>
      </c>
      <c r="U131" s="141">
        <v>0</v>
      </c>
      <c r="V131" s="141">
        <f>U131*H131</f>
        <v>0</v>
      </c>
      <c r="W131" s="141">
        <v>0</v>
      </c>
      <c r="X131" s="142">
        <f>W131*H131</f>
        <v>0</v>
      </c>
      <c r="Y131" s="26"/>
      <c r="Z131" s="26"/>
      <c r="AA131" s="26"/>
      <c r="AB131" s="26"/>
      <c r="AC131" s="26"/>
      <c r="AD131" s="26"/>
      <c r="AE131" s="26"/>
      <c r="AR131" s="143" t="s">
        <v>125</v>
      </c>
      <c r="AT131" s="143" t="s">
        <v>120</v>
      </c>
      <c r="AU131" s="143" t="s">
        <v>80</v>
      </c>
      <c r="AY131" s="14" t="s">
        <v>118</v>
      </c>
      <c r="BE131" s="144">
        <f>IF(O131="základní",K131,0)</f>
        <v>0</v>
      </c>
      <c r="BF131" s="144">
        <f>IF(O131="snížená",K131,0)</f>
        <v>0</v>
      </c>
      <c r="BG131" s="144">
        <f>IF(O131="zákl. přenesená",K131,0)</f>
        <v>0</v>
      </c>
      <c r="BH131" s="144">
        <f>IF(O131="sníž. přenesená",K131,0)</f>
        <v>0</v>
      </c>
      <c r="BI131" s="144">
        <f>IF(O131="nulová",K131,0)</f>
        <v>0</v>
      </c>
      <c r="BJ131" s="14" t="s">
        <v>78</v>
      </c>
      <c r="BK131" s="144">
        <f>ROUND(P131*H131,2)</f>
        <v>0</v>
      </c>
      <c r="BL131" s="14" t="s">
        <v>125</v>
      </c>
      <c r="BM131" s="143" t="s">
        <v>149</v>
      </c>
    </row>
    <row r="132" spans="1:65" s="1" customFormat="1" ht="19.5">
      <c r="A132" s="26"/>
      <c r="B132" s="27"/>
      <c r="C132" s="26"/>
      <c r="D132" s="145" t="s">
        <v>127</v>
      </c>
      <c r="E132" s="26"/>
      <c r="F132" s="146" t="s">
        <v>150</v>
      </c>
      <c r="G132" s="26"/>
      <c r="H132" s="26"/>
      <c r="I132" s="26"/>
      <c r="J132" s="26"/>
      <c r="K132" s="26"/>
      <c r="L132" s="26"/>
      <c r="M132" s="27"/>
      <c r="N132" s="147"/>
      <c r="O132" s="148"/>
      <c r="P132" s="52"/>
      <c r="Q132" s="52"/>
      <c r="R132" s="52"/>
      <c r="S132" s="52"/>
      <c r="T132" s="52"/>
      <c r="U132" s="52"/>
      <c r="V132" s="52"/>
      <c r="W132" s="52"/>
      <c r="X132" s="53"/>
      <c r="Y132" s="26"/>
      <c r="Z132" s="26"/>
      <c r="AA132" s="26"/>
      <c r="AB132" s="26"/>
      <c r="AC132" s="26"/>
      <c r="AD132" s="26"/>
      <c r="AE132" s="26"/>
      <c r="AT132" s="14" t="s">
        <v>127</v>
      </c>
      <c r="AU132" s="14" t="s">
        <v>80</v>
      </c>
    </row>
    <row r="133" spans="1:65" s="1" customFormat="1" ht="23.45" customHeight="1">
      <c r="A133" s="26"/>
      <c r="B133" s="131"/>
      <c r="C133" s="132" t="s">
        <v>151</v>
      </c>
      <c r="D133" s="132" t="s">
        <v>120</v>
      </c>
      <c r="E133" s="133" t="s">
        <v>152</v>
      </c>
      <c r="F133" s="134" t="s">
        <v>153</v>
      </c>
      <c r="G133" s="135" t="s">
        <v>123</v>
      </c>
      <c r="H133" s="136">
        <v>100</v>
      </c>
      <c r="I133" s="137"/>
      <c r="J133" s="137"/>
      <c r="K133" s="137">
        <f>ROUND(P133*H133,2)</f>
        <v>0</v>
      </c>
      <c r="L133" s="134" t="s">
        <v>143</v>
      </c>
      <c r="M133" s="27"/>
      <c r="N133" s="138" t="s">
        <v>1</v>
      </c>
      <c r="O133" s="139" t="s">
        <v>36</v>
      </c>
      <c r="P133" s="140">
        <f>I133+J133</f>
        <v>0</v>
      </c>
      <c r="Q133" s="140">
        <f>ROUND(I133*H133,2)</f>
        <v>0</v>
      </c>
      <c r="R133" s="140">
        <f>ROUND(J133*H133,2)</f>
        <v>0</v>
      </c>
      <c r="S133" s="141">
        <v>7.2</v>
      </c>
      <c r="T133" s="141">
        <f>S133*H133</f>
        <v>720</v>
      </c>
      <c r="U133" s="141">
        <v>0</v>
      </c>
      <c r="V133" s="141">
        <f>U133*H133</f>
        <v>0</v>
      </c>
      <c r="W133" s="141">
        <v>0</v>
      </c>
      <c r="X133" s="142">
        <f>W133*H133</f>
        <v>0</v>
      </c>
      <c r="Y133" s="26"/>
      <c r="Z133" s="26"/>
      <c r="AA133" s="26"/>
      <c r="AB133" s="26"/>
      <c r="AC133" s="26"/>
      <c r="AD133" s="26"/>
      <c r="AE133" s="26"/>
      <c r="AR133" s="143" t="s">
        <v>125</v>
      </c>
      <c r="AT133" s="143" t="s">
        <v>120</v>
      </c>
      <c r="AU133" s="143" t="s">
        <v>80</v>
      </c>
      <c r="AY133" s="14" t="s">
        <v>118</v>
      </c>
      <c r="BE133" s="144">
        <f>IF(O133="základní",K133,0)</f>
        <v>0</v>
      </c>
      <c r="BF133" s="144">
        <f>IF(O133="snížená",K133,0)</f>
        <v>0</v>
      </c>
      <c r="BG133" s="144">
        <f>IF(O133="zákl. přenesená",K133,0)</f>
        <v>0</v>
      </c>
      <c r="BH133" s="144">
        <f>IF(O133="sníž. přenesená",K133,0)</f>
        <v>0</v>
      </c>
      <c r="BI133" s="144">
        <f>IF(O133="nulová",K133,0)</f>
        <v>0</v>
      </c>
      <c r="BJ133" s="14" t="s">
        <v>78</v>
      </c>
      <c r="BK133" s="144">
        <f>ROUND(P133*H133,2)</f>
        <v>0</v>
      </c>
      <c r="BL133" s="14" t="s">
        <v>125</v>
      </c>
      <c r="BM133" s="143" t="s">
        <v>154</v>
      </c>
    </row>
    <row r="134" spans="1:65" s="1" customFormat="1" ht="29.25">
      <c r="A134" s="26"/>
      <c r="B134" s="27"/>
      <c r="C134" s="26"/>
      <c r="D134" s="145" t="s">
        <v>127</v>
      </c>
      <c r="E134" s="26"/>
      <c r="F134" s="146" t="s">
        <v>155</v>
      </c>
      <c r="G134" s="26"/>
      <c r="H134" s="26"/>
      <c r="I134" s="26"/>
      <c r="J134" s="26"/>
      <c r="K134" s="26"/>
      <c r="L134" s="26"/>
      <c r="M134" s="27"/>
      <c r="N134" s="147"/>
      <c r="O134" s="148"/>
      <c r="P134" s="52"/>
      <c r="Q134" s="52"/>
      <c r="R134" s="52"/>
      <c r="S134" s="52"/>
      <c r="T134" s="52"/>
      <c r="U134" s="52"/>
      <c r="V134" s="52"/>
      <c r="W134" s="52"/>
      <c r="X134" s="53"/>
      <c r="Y134" s="26"/>
      <c r="Z134" s="26"/>
      <c r="AA134" s="26"/>
      <c r="AB134" s="26"/>
      <c r="AC134" s="26"/>
      <c r="AD134" s="26"/>
      <c r="AE134" s="26"/>
      <c r="AT134" s="14" t="s">
        <v>127</v>
      </c>
      <c r="AU134" s="14" t="s">
        <v>80</v>
      </c>
    </row>
    <row r="135" spans="1:65" s="1" customFormat="1" ht="23.45" customHeight="1">
      <c r="A135" s="26"/>
      <c r="B135" s="131"/>
      <c r="C135" s="132" t="s">
        <v>156</v>
      </c>
      <c r="D135" s="132" t="s">
        <v>120</v>
      </c>
      <c r="E135" s="133" t="s">
        <v>157</v>
      </c>
      <c r="F135" s="134" t="s">
        <v>158</v>
      </c>
      <c r="G135" s="135" t="s">
        <v>159</v>
      </c>
      <c r="H135" s="136">
        <v>2090</v>
      </c>
      <c r="I135" s="137"/>
      <c r="J135" s="137"/>
      <c r="K135" s="137">
        <f>ROUND(P135*H135,2)</f>
        <v>0</v>
      </c>
      <c r="L135" s="134" t="s">
        <v>132</v>
      </c>
      <c r="M135" s="27"/>
      <c r="N135" s="138" t="s">
        <v>1</v>
      </c>
      <c r="O135" s="139" t="s">
        <v>36</v>
      </c>
      <c r="P135" s="140">
        <f>I135+J135</f>
        <v>0</v>
      </c>
      <c r="Q135" s="140">
        <f>ROUND(I135*H135,2)</f>
        <v>0</v>
      </c>
      <c r="R135" s="140">
        <f>ROUND(J135*H135,2)</f>
        <v>0</v>
      </c>
      <c r="S135" s="141">
        <v>1.24</v>
      </c>
      <c r="T135" s="141">
        <f>S135*H135</f>
        <v>2591.6</v>
      </c>
      <c r="U135" s="141">
        <v>2.0000000000000001E-4</v>
      </c>
      <c r="V135" s="141">
        <f>U135*H135</f>
        <v>0.41800000000000004</v>
      </c>
      <c r="W135" s="141">
        <v>0</v>
      </c>
      <c r="X135" s="142">
        <f>W135*H135</f>
        <v>0</v>
      </c>
      <c r="Y135" s="26"/>
      <c r="Z135" s="26"/>
      <c r="AA135" s="26"/>
      <c r="AB135" s="26"/>
      <c r="AC135" s="26"/>
      <c r="AD135" s="26"/>
      <c r="AE135" s="26"/>
      <c r="AR135" s="143" t="s">
        <v>125</v>
      </c>
      <c r="AT135" s="143" t="s">
        <v>120</v>
      </c>
      <c r="AU135" s="143" t="s">
        <v>80</v>
      </c>
      <c r="AY135" s="14" t="s">
        <v>118</v>
      </c>
      <c r="BE135" s="144">
        <f>IF(O135="základní",K135,0)</f>
        <v>0</v>
      </c>
      <c r="BF135" s="144">
        <f>IF(O135="snížená",K135,0)</f>
        <v>0</v>
      </c>
      <c r="BG135" s="144">
        <f>IF(O135="zákl. přenesená",K135,0)</f>
        <v>0</v>
      </c>
      <c r="BH135" s="144">
        <f>IF(O135="sníž. přenesená",K135,0)</f>
        <v>0</v>
      </c>
      <c r="BI135" s="144">
        <f>IF(O135="nulová",K135,0)</f>
        <v>0</v>
      </c>
      <c r="BJ135" s="14" t="s">
        <v>78</v>
      </c>
      <c r="BK135" s="144">
        <f>ROUND(P135*H135,2)</f>
        <v>0</v>
      </c>
      <c r="BL135" s="14" t="s">
        <v>125</v>
      </c>
      <c r="BM135" s="143" t="s">
        <v>160</v>
      </c>
    </row>
    <row r="136" spans="1:65" s="1" customFormat="1" ht="29.25">
      <c r="A136" s="26"/>
      <c r="B136" s="27"/>
      <c r="C136" s="26"/>
      <c r="D136" s="145" t="s">
        <v>127</v>
      </c>
      <c r="E136" s="26"/>
      <c r="F136" s="146" t="s">
        <v>161</v>
      </c>
      <c r="G136" s="26"/>
      <c r="H136" s="26"/>
      <c r="I136" s="26"/>
      <c r="J136" s="26"/>
      <c r="K136" s="26"/>
      <c r="L136" s="26"/>
      <c r="M136" s="27"/>
      <c r="N136" s="147"/>
      <c r="O136" s="148"/>
      <c r="P136" s="52"/>
      <c r="Q136" s="52"/>
      <c r="R136" s="52"/>
      <c r="S136" s="52"/>
      <c r="T136" s="52"/>
      <c r="U136" s="52"/>
      <c r="V136" s="52"/>
      <c r="W136" s="52"/>
      <c r="X136" s="53"/>
      <c r="Y136" s="26"/>
      <c r="Z136" s="26"/>
      <c r="AA136" s="26"/>
      <c r="AB136" s="26"/>
      <c r="AC136" s="26"/>
      <c r="AD136" s="26"/>
      <c r="AE136" s="26"/>
      <c r="AT136" s="14" t="s">
        <v>127</v>
      </c>
      <c r="AU136" s="14" t="s">
        <v>80</v>
      </c>
    </row>
    <row r="137" spans="1:65" s="12" customFormat="1">
      <c r="B137" s="149"/>
      <c r="D137" s="145" t="s">
        <v>162</v>
      </c>
      <c r="E137" s="150" t="s">
        <v>1</v>
      </c>
      <c r="F137" s="151" t="s">
        <v>163</v>
      </c>
      <c r="H137" s="152">
        <v>2090</v>
      </c>
      <c r="M137" s="149"/>
      <c r="N137" s="153"/>
      <c r="O137" s="154"/>
      <c r="P137" s="154"/>
      <c r="Q137" s="154"/>
      <c r="R137" s="154"/>
      <c r="S137" s="154"/>
      <c r="T137" s="154"/>
      <c r="U137" s="154"/>
      <c r="V137" s="154"/>
      <c r="W137" s="154"/>
      <c r="X137" s="155"/>
      <c r="AT137" s="150" t="s">
        <v>162</v>
      </c>
      <c r="AU137" s="150" t="s">
        <v>80</v>
      </c>
      <c r="AV137" s="12" t="s">
        <v>80</v>
      </c>
      <c r="AW137" s="12" t="s">
        <v>4</v>
      </c>
      <c r="AX137" s="12" t="s">
        <v>78</v>
      </c>
      <c r="AY137" s="150" t="s">
        <v>118</v>
      </c>
    </row>
    <row r="138" spans="1:65" s="1" customFormat="1" ht="23.45" customHeight="1">
      <c r="A138" s="26"/>
      <c r="B138" s="131"/>
      <c r="C138" s="132" t="s">
        <v>164</v>
      </c>
      <c r="D138" s="132" t="s">
        <v>120</v>
      </c>
      <c r="E138" s="133" t="s">
        <v>165</v>
      </c>
      <c r="F138" s="134" t="s">
        <v>166</v>
      </c>
      <c r="G138" s="135" t="s">
        <v>131</v>
      </c>
      <c r="H138" s="136">
        <v>1045</v>
      </c>
      <c r="I138" s="137"/>
      <c r="J138" s="137"/>
      <c r="K138" s="137">
        <f>ROUND(P138*H138,2)</f>
        <v>0</v>
      </c>
      <c r="L138" s="134" t="s">
        <v>132</v>
      </c>
      <c r="M138" s="27"/>
      <c r="N138" s="138" t="s">
        <v>1</v>
      </c>
      <c r="O138" s="139" t="s">
        <v>36</v>
      </c>
      <c r="P138" s="140">
        <f>I138+J138</f>
        <v>0</v>
      </c>
      <c r="Q138" s="140">
        <f>ROUND(I138*H138,2)</f>
        <v>0</v>
      </c>
      <c r="R138" s="140">
        <f>ROUND(J138*H138,2)</f>
        <v>0</v>
      </c>
      <c r="S138" s="141">
        <v>1.7789999999999999</v>
      </c>
      <c r="T138" s="141">
        <f>S138*H138</f>
        <v>1859.0549999999998</v>
      </c>
      <c r="U138" s="141">
        <v>2.64E-2</v>
      </c>
      <c r="V138" s="141">
        <f>U138*H138</f>
        <v>27.588000000000001</v>
      </c>
      <c r="W138" s="141">
        <v>0</v>
      </c>
      <c r="X138" s="142">
        <f>W138*H138</f>
        <v>0</v>
      </c>
      <c r="Y138" s="26"/>
      <c r="Z138" s="26"/>
      <c r="AA138" s="26"/>
      <c r="AB138" s="26"/>
      <c r="AC138" s="26"/>
      <c r="AD138" s="26"/>
      <c r="AE138" s="26"/>
      <c r="AR138" s="143" t="s">
        <v>125</v>
      </c>
      <c r="AT138" s="143" t="s">
        <v>120</v>
      </c>
      <c r="AU138" s="143" t="s">
        <v>80</v>
      </c>
      <c r="AY138" s="14" t="s">
        <v>118</v>
      </c>
      <c r="BE138" s="144">
        <f>IF(O138="základní",K138,0)</f>
        <v>0</v>
      </c>
      <c r="BF138" s="144">
        <f>IF(O138="snížená",K138,0)</f>
        <v>0</v>
      </c>
      <c r="BG138" s="144">
        <f>IF(O138="zákl. přenesená",K138,0)</f>
        <v>0</v>
      </c>
      <c r="BH138" s="144">
        <f>IF(O138="sníž. přenesená",K138,0)</f>
        <v>0</v>
      </c>
      <c r="BI138" s="144">
        <f>IF(O138="nulová",K138,0)</f>
        <v>0</v>
      </c>
      <c r="BJ138" s="14" t="s">
        <v>78</v>
      </c>
      <c r="BK138" s="144">
        <f>ROUND(P138*H138,2)</f>
        <v>0</v>
      </c>
      <c r="BL138" s="14" t="s">
        <v>125</v>
      </c>
      <c r="BM138" s="143" t="s">
        <v>167</v>
      </c>
    </row>
    <row r="139" spans="1:65" s="1" customFormat="1" ht="39">
      <c r="A139" s="26"/>
      <c r="B139" s="27"/>
      <c r="C139" s="26"/>
      <c r="D139" s="145" t="s">
        <v>127</v>
      </c>
      <c r="E139" s="26"/>
      <c r="F139" s="146" t="s">
        <v>168</v>
      </c>
      <c r="G139" s="26"/>
      <c r="H139" s="26"/>
      <c r="I139" s="26"/>
      <c r="J139" s="26"/>
      <c r="K139" s="26"/>
      <c r="L139" s="26"/>
      <c r="M139" s="27"/>
      <c r="N139" s="147"/>
      <c r="O139" s="148"/>
      <c r="P139" s="52"/>
      <c r="Q139" s="52"/>
      <c r="R139" s="52"/>
      <c r="S139" s="52"/>
      <c r="T139" s="52"/>
      <c r="U139" s="52"/>
      <c r="V139" s="52"/>
      <c r="W139" s="52"/>
      <c r="X139" s="53"/>
      <c r="Y139" s="26"/>
      <c r="Z139" s="26"/>
      <c r="AA139" s="26"/>
      <c r="AB139" s="26"/>
      <c r="AC139" s="26"/>
      <c r="AD139" s="26"/>
      <c r="AE139" s="26"/>
      <c r="AT139" s="14" t="s">
        <v>127</v>
      </c>
      <c r="AU139" s="14" t="s">
        <v>80</v>
      </c>
    </row>
    <row r="140" spans="1:65" s="1" customFormat="1" ht="23.45" customHeight="1">
      <c r="A140" s="26"/>
      <c r="B140" s="131"/>
      <c r="C140" s="132" t="s">
        <v>169</v>
      </c>
      <c r="D140" s="132" t="s">
        <v>120</v>
      </c>
      <c r="E140" s="133" t="s">
        <v>170</v>
      </c>
      <c r="F140" s="134" t="s">
        <v>171</v>
      </c>
      <c r="G140" s="135" t="s">
        <v>142</v>
      </c>
      <c r="H140" s="136">
        <v>3800</v>
      </c>
      <c r="I140" s="137"/>
      <c r="J140" s="137"/>
      <c r="K140" s="137">
        <f>ROUND(P140*H140,2)</f>
        <v>0</v>
      </c>
      <c r="L140" s="134" t="s">
        <v>132</v>
      </c>
      <c r="M140" s="27"/>
      <c r="N140" s="138" t="s">
        <v>1</v>
      </c>
      <c r="O140" s="139" t="s">
        <v>36</v>
      </c>
      <c r="P140" s="140">
        <f>I140+J140</f>
        <v>0</v>
      </c>
      <c r="Q140" s="140">
        <f>ROUND(I140*H140,2)</f>
        <v>0</v>
      </c>
      <c r="R140" s="140">
        <f>ROUND(J140*H140,2)</f>
        <v>0</v>
      </c>
      <c r="S140" s="141">
        <v>1.34</v>
      </c>
      <c r="T140" s="141">
        <f>S140*H140</f>
        <v>5092</v>
      </c>
      <c r="U140" s="141">
        <v>0</v>
      </c>
      <c r="V140" s="141">
        <f>U140*H140</f>
        <v>0</v>
      </c>
      <c r="W140" s="141">
        <v>0</v>
      </c>
      <c r="X140" s="142">
        <f>W140*H140</f>
        <v>0</v>
      </c>
      <c r="Y140" s="26"/>
      <c r="Z140" s="26"/>
      <c r="AA140" s="26"/>
      <c r="AB140" s="26"/>
      <c r="AC140" s="26"/>
      <c r="AD140" s="26"/>
      <c r="AE140" s="26"/>
      <c r="AR140" s="143" t="s">
        <v>125</v>
      </c>
      <c r="AT140" s="143" t="s">
        <v>120</v>
      </c>
      <c r="AU140" s="143" t="s">
        <v>80</v>
      </c>
      <c r="AY140" s="14" t="s">
        <v>118</v>
      </c>
      <c r="BE140" s="144">
        <f>IF(O140="základní",K140,0)</f>
        <v>0</v>
      </c>
      <c r="BF140" s="144">
        <f>IF(O140="snížená",K140,0)</f>
        <v>0</v>
      </c>
      <c r="BG140" s="144">
        <f>IF(O140="zákl. přenesená",K140,0)</f>
        <v>0</v>
      </c>
      <c r="BH140" s="144">
        <f>IF(O140="sníž. přenesená",K140,0)</f>
        <v>0</v>
      </c>
      <c r="BI140" s="144">
        <f>IF(O140="nulová",K140,0)</f>
        <v>0</v>
      </c>
      <c r="BJ140" s="14" t="s">
        <v>78</v>
      </c>
      <c r="BK140" s="144">
        <f>ROUND(P140*H140,2)</f>
        <v>0</v>
      </c>
      <c r="BL140" s="14" t="s">
        <v>125</v>
      </c>
      <c r="BM140" s="143" t="s">
        <v>172</v>
      </c>
    </row>
    <row r="141" spans="1:65" s="1" customFormat="1" ht="19.5">
      <c r="A141" s="26"/>
      <c r="B141" s="27"/>
      <c r="C141" s="26"/>
      <c r="D141" s="145" t="s">
        <v>127</v>
      </c>
      <c r="E141" s="26"/>
      <c r="F141" s="146" t="s">
        <v>173</v>
      </c>
      <c r="G141" s="26"/>
      <c r="H141" s="26"/>
      <c r="I141" s="26"/>
      <c r="J141" s="26"/>
      <c r="K141" s="26"/>
      <c r="L141" s="26"/>
      <c r="M141" s="27"/>
      <c r="N141" s="147"/>
      <c r="O141" s="148"/>
      <c r="P141" s="52"/>
      <c r="Q141" s="52"/>
      <c r="R141" s="52"/>
      <c r="S141" s="52"/>
      <c r="T141" s="52"/>
      <c r="U141" s="52"/>
      <c r="V141" s="52"/>
      <c r="W141" s="52"/>
      <c r="X141" s="53"/>
      <c r="Y141" s="26"/>
      <c r="Z141" s="26"/>
      <c r="AA141" s="26"/>
      <c r="AB141" s="26"/>
      <c r="AC141" s="26"/>
      <c r="AD141" s="26"/>
      <c r="AE141" s="26"/>
      <c r="AT141" s="14" t="s">
        <v>127</v>
      </c>
      <c r="AU141" s="14" t="s">
        <v>80</v>
      </c>
    </row>
    <row r="142" spans="1:65" s="1" customFormat="1" ht="23.45" customHeight="1">
      <c r="A142" s="26"/>
      <c r="B142" s="131"/>
      <c r="C142" s="156" t="s">
        <v>174</v>
      </c>
      <c r="D142" s="156" t="s">
        <v>175</v>
      </c>
      <c r="E142" s="157" t="s">
        <v>176</v>
      </c>
      <c r="F142" s="158" t="s">
        <v>177</v>
      </c>
      <c r="G142" s="159" t="s">
        <v>142</v>
      </c>
      <c r="H142" s="160">
        <v>4600</v>
      </c>
      <c r="I142" s="161"/>
      <c r="J142" s="162"/>
      <c r="K142" s="161">
        <f>ROUND(P142*H142,2)</f>
        <v>0</v>
      </c>
      <c r="L142" s="158" t="s">
        <v>132</v>
      </c>
      <c r="M142" s="163"/>
      <c r="N142" s="164" t="s">
        <v>1</v>
      </c>
      <c r="O142" s="139" t="s">
        <v>36</v>
      </c>
      <c r="P142" s="140">
        <f>I142+J142</f>
        <v>0</v>
      </c>
      <c r="Q142" s="140">
        <f>ROUND(I142*H142,2)</f>
        <v>0</v>
      </c>
      <c r="R142" s="140">
        <f>ROUND(J142*H142,2)</f>
        <v>0</v>
      </c>
      <c r="S142" s="141">
        <v>0</v>
      </c>
      <c r="T142" s="141">
        <f>S142*H142</f>
        <v>0</v>
      </c>
      <c r="U142" s="141">
        <v>1.0499999999999999E-3</v>
      </c>
      <c r="V142" s="141">
        <f>U142*H142</f>
        <v>4.83</v>
      </c>
      <c r="W142" s="141">
        <v>0</v>
      </c>
      <c r="X142" s="142">
        <f>W142*H142</f>
        <v>0</v>
      </c>
      <c r="Y142" s="26"/>
      <c r="Z142" s="26"/>
      <c r="AA142" s="26"/>
      <c r="AB142" s="26"/>
      <c r="AC142" s="26"/>
      <c r="AD142" s="26"/>
      <c r="AE142" s="26"/>
      <c r="AR142" s="143" t="s">
        <v>164</v>
      </c>
      <c r="AT142" s="143" t="s">
        <v>175</v>
      </c>
      <c r="AU142" s="143" t="s">
        <v>80</v>
      </c>
      <c r="AY142" s="14" t="s">
        <v>118</v>
      </c>
      <c r="BE142" s="144">
        <f>IF(O142="základní",K142,0)</f>
        <v>0</v>
      </c>
      <c r="BF142" s="144">
        <f>IF(O142="snížená",K142,0)</f>
        <v>0</v>
      </c>
      <c r="BG142" s="144">
        <f>IF(O142="zákl. přenesená",K142,0)</f>
        <v>0</v>
      </c>
      <c r="BH142" s="144">
        <f>IF(O142="sníž. přenesená",K142,0)</f>
        <v>0</v>
      </c>
      <c r="BI142" s="144">
        <f>IF(O142="nulová",K142,0)</f>
        <v>0</v>
      </c>
      <c r="BJ142" s="14" t="s">
        <v>78</v>
      </c>
      <c r="BK142" s="144">
        <f>ROUND(P142*H142,2)</f>
        <v>0</v>
      </c>
      <c r="BL142" s="14" t="s">
        <v>125</v>
      </c>
      <c r="BM142" s="143" t="s">
        <v>178</v>
      </c>
    </row>
    <row r="143" spans="1:65" s="1" customFormat="1" ht="29.25">
      <c r="A143" s="26"/>
      <c r="B143" s="27"/>
      <c r="C143" s="26"/>
      <c r="D143" s="145" t="s">
        <v>127</v>
      </c>
      <c r="E143" s="26"/>
      <c r="F143" s="146" t="s">
        <v>179</v>
      </c>
      <c r="G143" s="26"/>
      <c r="H143" s="26"/>
      <c r="I143" s="26"/>
      <c r="J143" s="26"/>
      <c r="K143" s="26"/>
      <c r="L143" s="26"/>
      <c r="M143" s="27"/>
      <c r="N143" s="147"/>
      <c r="O143" s="148"/>
      <c r="P143" s="52"/>
      <c r="Q143" s="52"/>
      <c r="R143" s="52"/>
      <c r="S143" s="52"/>
      <c r="T143" s="52"/>
      <c r="U143" s="52"/>
      <c r="V143" s="52"/>
      <c r="W143" s="52"/>
      <c r="X143" s="53"/>
      <c r="Y143" s="26"/>
      <c r="Z143" s="26"/>
      <c r="AA143" s="26"/>
      <c r="AB143" s="26"/>
      <c r="AC143" s="26"/>
      <c r="AD143" s="26"/>
      <c r="AE143" s="26"/>
      <c r="AT143" s="14" t="s">
        <v>127</v>
      </c>
      <c r="AU143" s="14" t="s">
        <v>80</v>
      </c>
    </row>
    <row r="144" spans="1:65" s="1" customFormat="1" ht="23.45" customHeight="1">
      <c r="A144" s="26"/>
      <c r="B144" s="131"/>
      <c r="C144" s="132" t="s">
        <v>180</v>
      </c>
      <c r="D144" s="132" t="s">
        <v>120</v>
      </c>
      <c r="E144" s="133" t="s">
        <v>181</v>
      </c>
      <c r="F144" s="134" t="s">
        <v>182</v>
      </c>
      <c r="G144" s="135" t="s">
        <v>159</v>
      </c>
      <c r="H144" s="136">
        <v>1000</v>
      </c>
      <c r="I144" s="137"/>
      <c r="J144" s="137"/>
      <c r="K144" s="137">
        <f>ROUND(P144*H144,2)</f>
        <v>0</v>
      </c>
      <c r="L144" s="134" t="s">
        <v>132</v>
      </c>
      <c r="M144" s="27"/>
      <c r="N144" s="138" t="s">
        <v>1</v>
      </c>
      <c r="O144" s="139" t="s">
        <v>36</v>
      </c>
      <c r="P144" s="140">
        <f>I144+J144</f>
        <v>0</v>
      </c>
      <c r="Q144" s="140">
        <f>ROUND(I144*H144,2)</f>
        <v>0</v>
      </c>
      <c r="R144" s="140">
        <f>ROUND(J144*H144,2)</f>
        <v>0</v>
      </c>
      <c r="S144" s="141">
        <v>0.08</v>
      </c>
      <c r="T144" s="141">
        <f>S144*H144</f>
        <v>80</v>
      </c>
      <c r="U144" s="141">
        <v>1.0000000000000001E-5</v>
      </c>
      <c r="V144" s="141">
        <f>U144*H144</f>
        <v>0.01</v>
      </c>
      <c r="W144" s="141">
        <v>0</v>
      </c>
      <c r="X144" s="142">
        <f>W144*H144</f>
        <v>0</v>
      </c>
      <c r="Y144" s="26"/>
      <c r="Z144" s="26"/>
      <c r="AA144" s="26"/>
      <c r="AB144" s="26"/>
      <c r="AC144" s="26"/>
      <c r="AD144" s="26"/>
      <c r="AE144" s="26"/>
      <c r="AR144" s="143" t="s">
        <v>125</v>
      </c>
      <c r="AT144" s="143" t="s">
        <v>120</v>
      </c>
      <c r="AU144" s="143" t="s">
        <v>80</v>
      </c>
      <c r="AY144" s="14" t="s">
        <v>118</v>
      </c>
      <c r="BE144" s="144">
        <f>IF(O144="základní",K144,0)</f>
        <v>0</v>
      </c>
      <c r="BF144" s="144">
        <f>IF(O144="snížená",K144,0)</f>
        <v>0</v>
      </c>
      <c r="BG144" s="144">
        <f>IF(O144="zákl. přenesená",K144,0)</f>
        <v>0</v>
      </c>
      <c r="BH144" s="144">
        <f>IF(O144="sníž. přenesená",K144,0)</f>
        <v>0</v>
      </c>
      <c r="BI144" s="144">
        <f>IF(O144="nulová",K144,0)</f>
        <v>0</v>
      </c>
      <c r="BJ144" s="14" t="s">
        <v>78</v>
      </c>
      <c r="BK144" s="144">
        <f>ROUND(P144*H144,2)</f>
        <v>0</v>
      </c>
      <c r="BL144" s="14" t="s">
        <v>125</v>
      </c>
      <c r="BM144" s="143" t="s">
        <v>183</v>
      </c>
    </row>
    <row r="145" spans="1:65" s="1" customFormat="1" ht="19.5">
      <c r="A145" s="26"/>
      <c r="B145" s="27"/>
      <c r="C145" s="26"/>
      <c r="D145" s="145" t="s">
        <v>127</v>
      </c>
      <c r="E145" s="26"/>
      <c r="F145" s="146" t="s">
        <v>184</v>
      </c>
      <c r="G145" s="26"/>
      <c r="H145" s="26"/>
      <c r="I145" s="26"/>
      <c r="J145" s="26"/>
      <c r="K145" s="26"/>
      <c r="L145" s="26"/>
      <c r="M145" s="27"/>
      <c r="N145" s="147"/>
      <c r="O145" s="148"/>
      <c r="P145" s="52"/>
      <c r="Q145" s="52"/>
      <c r="R145" s="52"/>
      <c r="S145" s="52"/>
      <c r="T145" s="52"/>
      <c r="U145" s="52"/>
      <c r="V145" s="52"/>
      <c r="W145" s="52"/>
      <c r="X145" s="53"/>
      <c r="Y145" s="26"/>
      <c r="Z145" s="26"/>
      <c r="AA145" s="26"/>
      <c r="AB145" s="26"/>
      <c r="AC145" s="26"/>
      <c r="AD145" s="26"/>
      <c r="AE145" s="26"/>
      <c r="AT145" s="14" t="s">
        <v>127</v>
      </c>
      <c r="AU145" s="14" t="s">
        <v>80</v>
      </c>
    </row>
    <row r="146" spans="1:65" s="1" customFormat="1" ht="23.45" customHeight="1">
      <c r="A146" s="26"/>
      <c r="B146" s="131"/>
      <c r="C146" s="156" t="s">
        <v>185</v>
      </c>
      <c r="D146" s="156" t="s">
        <v>175</v>
      </c>
      <c r="E146" s="157" t="s">
        <v>186</v>
      </c>
      <c r="F146" s="158" t="s">
        <v>187</v>
      </c>
      <c r="G146" s="159" t="s">
        <v>159</v>
      </c>
      <c r="H146" s="160">
        <v>1200</v>
      </c>
      <c r="I146" s="161"/>
      <c r="J146" s="162"/>
      <c r="K146" s="161">
        <f>ROUND(P146*H146,2)</f>
        <v>0</v>
      </c>
      <c r="L146" s="158" t="s">
        <v>132</v>
      </c>
      <c r="M146" s="163"/>
      <c r="N146" s="164" t="s">
        <v>1</v>
      </c>
      <c r="O146" s="139" t="s">
        <v>36</v>
      </c>
      <c r="P146" s="140">
        <f>I146+J146</f>
        <v>0</v>
      </c>
      <c r="Q146" s="140">
        <f>ROUND(I146*H146,2)</f>
        <v>0</v>
      </c>
      <c r="R146" s="140">
        <f>ROUND(J146*H146,2)</f>
        <v>0</v>
      </c>
      <c r="S146" s="141">
        <v>0</v>
      </c>
      <c r="T146" s="141">
        <f>S146*H146</f>
        <v>0</v>
      </c>
      <c r="U146" s="141">
        <v>3.2000000000000003E-4</v>
      </c>
      <c r="V146" s="141">
        <f>U146*H146</f>
        <v>0.38400000000000001</v>
      </c>
      <c r="W146" s="141">
        <v>0</v>
      </c>
      <c r="X146" s="142">
        <f>W146*H146</f>
        <v>0</v>
      </c>
      <c r="Y146" s="26"/>
      <c r="Z146" s="26"/>
      <c r="AA146" s="26"/>
      <c r="AB146" s="26"/>
      <c r="AC146" s="26"/>
      <c r="AD146" s="26"/>
      <c r="AE146" s="26"/>
      <c r="AR146" s="143" t="s">
        <v>164</v>
      </c>
      <c r="AT146" s="143" t="s">
        <v>175</v>
      </c>
      <c r="AU146" s="143" t="s">
        <v>80</v>
      </c>
      <c r="AY146" s="14" t="s">
        <v>118</v>
      </c>
      <c r="BE146" s="144">
        <f>IF(O146="základní",K146,0)</f>
        <v>0</v>
      </c>
      <c r="BF146" s="144">
        <f>IF(O146="snížená",K146,0)</f>
        <v>0</v>
      </c>
      <c r="BG146" s="144">
        <f>IF(O146="zákl. přenesená",K146,0)</f>
        <v>0</v>
      </c>
      <c r="BH146" s="144">
        <f>IF(O146="sníž. přenesená",K146,0)</f>
        <v>0</v>
      </c>
      <c r="BI146" s="144">
        <f>IF(O146="nulová",K146,0)</f>
        <v>0</v>
      </c>
      <c r="BJ146" s="14" t="s">
        <v>78</v>
      </c>
      <c r="BK146" s="144">
        <f>ROUND(P146*H146,2)</f>
        <v>0</v>
      </c>
      <c r="BL146" s="14" t="s">
        <v>125</v>
      </c>
      <c r="BM146" s="143" t="s">
        <v>188</v>
      </c>
    </row>
    <row r="147" spans="1:65" s="1" customFormat="1">
      <c r="A147" s="26"/>
      <c r="B147" s="27"/>
      <c r="C147" s="26"/>
      <c r="D147" s="145" t="s">
        <v>127</v>
      </c>
      <c r="E147" s="26"/>
      <c r="F147" s="146" t="s">
        <v>187</v>
      </c>
      <c r="G147" s="26"/>
      <c r="H147" s="26"/>
      <c r="I147" s="26"/>
      <c r="J147" s="26"/>
      <c r="K147" s="26"/>
      <c r="L147" s="26"/>
      <c r="M147" s="27"/>
      <c r="N147" s="147"/>
      <c r="O147" s="148"/>
      <c r="P147" s="52"/>
      <c r="Q147" s="52"/>
      <c r="R147" s="52"/>
      <c r="S147" s="52"/>
      <c r="T147" s="52"/>
      <c r="U147" s="52"/>
      <c r="V147" s="52"/>
      <c r="W147" s="52"/>
      <c r="X147" s="53"/>
      <c r="Y147" s="26"/>
      <c r="Z147" s="26"/>
      <c r="AA147" s="26"/>
      <c r="AB147" s="26"/>
      <c r="AC147" s="26"/>
      <c r="AD147" s="26"/>
      <c r="AE147" s="26"/>
      <c r="AT147" s="14" t="s">
        <v>127</v>
      </c>
      <c r="AU147" s="14" t="s">
        <v>80</v>
      </c>
    </row>
    <row r="148" spans="1:65" s="12" customFormat="1">
      <c r="B148" s="149"/>
      <c r="D148" s="145" t="s">
        <v>162</v>
      </c>
      <c r="F148" s="151" t="s">
        <v>189</v>
      </c>
      <c r="H148" s="152">
        <v>1200</v>
      </c>
      <c r="M148" s="149"/>
      <c r="N148" s="153"/>
      <c r="O148" s="154"/>
      <c r="P148" s="154"/>
      <c r="Q148" s="154"/>
      <c r="R148" s="154"/>
      <c r="S148" s="154"/>
      <c r="T148" s="154"/>
      <c r="U148" s="154"/>
      <c r="V148" s="154"/>
      <c r="W148" s="154"/>
      <c r="X148" s="155"/>
      <c r="AT148" s="150" t="s">
        <v>162</v>
      </c>
      <c r="AU148" s="150" t="s">
        <v>80</v>
      </c>
      <c r="AV148" s="12" t="s">
        <v>80</v>
      </c>
      <c r="AW148" s="12" t="s">
        <v>3</v>
      </c>
      <c r="AX148" s="12" t="s">
        <v>78</v>
      </c>
      <c r="AY148" s="150" t="s">
        <v>118</v>
      </c>
    </row>
    <row r="149" spans="1:65" s="1" customFormat="1" ht="23.45" customHeight="1">
      <c r="A149" s="26"/>
      <c r="B149" s="131"/>
      <c r="C149" s="132" t="s">
        <v>190</v>
      </c>
      <c r="D149" s="132" t="s">
        <v>120</v>
      </c>
      <c r="E149" s="133" t="s">
        <v>191</v>
      </c>
      <c r="F149" s="134" t="s">
        <v>192</v>
      </c>
      <c r="G149" s="135" t="s">
        <v>142</v>
      </c>
      <c r="H149" s="136">
        <v>330</v>
      </c>
      <c r="I149" s="137"/>
      <c r="J149" s="137"/>
      <c r="K149" s="137">
        <f>ROUND(P149*H149,2)</f>
        <v>0</v>
      </c>
      <c r="L149" s="134" t="s">
        <v>132</v>
      </c>
      <c r="M149" s="27"/>
      <c r="N149" s="138" t="s">
        <v>1</v>
      </c>
      <c r="O149" s="139" t="s">
        <v>36</v>
      </c>
      <c r="P149" s="140">
        <f>I149+J149</f>
        <v>0</v>
      </c>
      <c r="Q149" s="140">
        <f>ROUND(I149*H149,2)</f>
        <v>0</v>
      </c>
      <c r="R149" s="140">
        <f>ROUND(J149*H149,2)</f>
        <v>0</v>
      </c>
      <c r="S149" s="141">
        <v>2.76</v>
      </c>
      <c r="T149" s="141">
        <f>S149*H149</f>
        <v>910.8</v>
      </c>
      <c r="U149" s="141">
        <v>2.503E-2</v>
      </c>
      <c r="V149" s="141">
        <f>U149*H149</f>
        <v>8.2599</v>
      </c>
      <c r="W149" s="141">
        <v>0</v>
      </c>
      <c r="X149" s="142">
        <f>W149*H149</f>
        <v>0</v>
      </c>
      <c r="Y149" s="26"/>
      <c r="Z149" s="26"/>
      <c r="AA149" s="26"/>
      <c r="AB149" s="26"/>
      <c r="AC149" s="26"/>
      <c r="AD149" s="26"/>
      <c r="AE149" s="26"/>
      <c r="AR149" s="143" t="s">
        <v>125</v>
      </c>
      <c r="AT149" s="143" t="s">
        <v>120</v>
      </c>
      <c r="AU149" s="143" t="s">
        <v>80</v>
      </c>
      <c r="AY149" s="14" t="s">
        <v>118</v>
      </c>
      <c r="BE149" s="144">
        <f>IF(O149="základní",K149,0)</f>
        <v>0</v>
      </c>
      <c r="BF149" s="144">
        <f>IF(O149="snížená",K149,0)</f>
        <v>0</v>
      </c>
      <c r="BG149" s="144">
        <f>IF(O149="zákl. přenesená",K149,0)</f>
        <v>0</v>
      </c>
      <c r="BH149" s="144">
        <f>IF(O149="sníž. přenesená",K149,0)</f>
        <v>0</v>
      </c>
      <c r="BI149" s="144">
        <f>IF(O149="nulová",K149,0)</f>
        <v>0</v>
      </c>
      <c r="BJ149" s="14" t="s">
        <v>78</v>
      </c>
      <c r="BK149" s="144">
        <f>ROUND(P149*H149,2)</f>
        <v>0</v>
      </c>
      <c r="BL149" s="14" t="s">
        <v>125</v>
      </c>
      <c r="BM149" s="143" t="s">
        <v>193</v>
      </c>
    </row>
    <row r="150" spans="1:65" s="1" customFormat="1" ht="19.5">
      <c r="A150" s="26"/>
      <c r="B150" s="27"/>
      <c r="C150" s="26"/>
      <c r="D150" s="145" t="s">
        <v>127</v>
      </c>
      <c r="E150" s="26"/>
      <c r="F150" s="146" t="s">
        <v>194</v>
      </c>
      <c r="G150" s="26"/>
      <c r="H150" s="26"/>
      <c r="I150" s="26"/>
      <c r="J150" s="26"/>
      <c r="K150" s="26"/>
      <c r="L150" s="26"/>
      <c r="M150" s="27"/>
      <c r="N150" s="147"/>
      <c r="O150" s="148"/>
      <c r="P150" s="52"/>
      <c r="Q150" s="52"/>
      <c r="R150" s="52"/>
      <c r="S150" s="52"/>
      <c r="T150" s="52"/>
      <c r="U150" s="52"/>
      <c r="V150" s="52"/>
      <c r="W150" s="52"/>
      <c r="X150" s="53"/>
      <c r="Y150" s="26"/>
      <c r="Z150" s="26"/>
      <c r="AA150" s="26"/>
      <c r="AB150" s="26"/>
      <c r="AC150" s="26"/>
      <c r="AD150" s="26"/>
      <c r="AE150" s="26"/>
      <c r="AT150" s="14" t="s">
        <v>127</v>
      </c>
      <c r="AU150" s="14" t="s">
        <v>80</v>
      </c>
    </row>
    <row r="151" spans="1:65" s="1" customFormat="1" ht="23.45" customHeight="1">
      <c r="A151" s="26"/>
      <c r="B151" s="131"/>
      <c r="C151" s="132" t="s">
        <v>195</v>
      </c>
      <c r="D151" s="132" t="s">
        <v>120</v>
      </c>
      <c r="E151" s="133" t="s">
        <v>196</v>
      </c>
      <c r="F151" s="134" t="s">
        <v>197</v>
      </c>
      <c r="G151" s="135" t="s">
        <v>131</v>
      </c>
      <c r="H151" s="136">
        <v>100</v>
      </c>
      <c r="I151" s="137"/>
      <c r="J151" s="137"/>
      <c r="K151" s="137">
        <f>ROUND(P151*H151,2)</f>
        <v>0</v>
      </c>
      <c r="L151" s="134" t="s">
        <v>132</v>
      </c>
      <c r="M151" s="27"/>
      <c r="N151" s="138" t="s">
        <v>1</v>
      </c>
      <c r="O151" s="139" t="s">
        <v>36</v>
      </c>
      <c r="P151" s="140">
        <f>I151+J151</f>
        <v>0</v>
      </c>
      <c r="Q151" s="140">
        <f>ROUND(I151*H151,2)</f>
        <v>0</v>
      </c>
      <c r="R151" s="140">
        <f>ROUND(J151*H151,2)</f>
        <v>0</v>
      </c>
      <c r="S151" s="141">
        <v>0.314</v>
      </c>
      <c r="T151" s="141">
        <f>S151*H151</f>
        <v>31.4</v>
      </c>
      <c r="U151" s="141">
        <v>0</v>
      </c>
      <c r="V151" s="141">
        <f>U151*H151</f>
        <v>0</v>
      </c>
      <c r="W151" s="141">
        <v>0</v>
      </c>
      <c r="X151" s="142">
        <f>W151*H151</f>
        <v>0</v>
      </c>
      <c r="Y151" s="26"/>
      <c r="Z151" s="26"/>
      <c r="AA151" s="26"/>
      <c r="AB151" s="26"/>
      <c r="AC151" s="26"/>
      <c r="AD151" s="26"/>
      <c r="AE151" s="26"/>
      <c r="AR151" s="143" t="s">
        <v>125</v>
      </c>
      <c r="AT151" s="143" t="s">
        <v>120</v>
      </c>
      <c r="AU151" s="143" t="s">
        <v>80</v>
      </c>
      <c r="AY151" s="14" t="s">
        <v>118</v>
      </c>
      <c r="BE151" s="144">
        <f>IF(O151="základní",K151,0)</f>
        <v>0</v>
      </c>
      <c r="BF151" s="144">
        <f>IF(O151="snížená",K151,0)</f>
        <v>0</v>
      </c>
      <c r="BG151" s="144">
        <f>IF(O151="zákl. přenesená",K151,0)</f>
        <v>0</v>
      </c>
      <c r="BH151" s="144">
        <f>IF(O151="sníž. přenesená",K151,0)</f>
        <v>0</v>
      </c>
      <c r="BI151" s="144">
        <f>IF(O151="nulová",K151,0)</f>
        <v>0</v>
      </c>
      <c r="BJ151" s="14" t="s">
        <v>78</v>
      </c>
      <c r="BK151" s="144">
        <f>ROUND(P151*H151,2)</f>
        <v>0</v>
      </c>
      <c r="BL151" s="14" t="s">
        <v>125</v>
      </c>
      <c r="BM151" s="143" t="s">
        <v>198</v>
      </c>
    </row>
    <row r="152" spans="1:65" s="1" customFormat="1" ht="29.25">
      <c r="A152" s="26"/>
      <c r="B152" s="27"/>
      <c r="C152" s="26"/>
      <c r="D152" s="145" t="s">
        <v>127</v>
      </c>
      <c r="E152" s="26"/>
      <c r="F152" s="146" t="s">
        <v>199</v>
      </c>
      <c r="G152" s="26"/>
      <c r="H152" s="26"/>
      <c r="I152" s="26"/>
      <c r="J152" s="26"/>
      <c r="K152" s="26"/>
      <c r="L152" s="26"/>
      <c r="M152" s="27"/>
      <c r="N152" s="147"/>
      <c r="O152" s="148"/>
      <c r="P152" s="52"/>
      <c r="Q152" s="52"/>
      <c r="R152" s="52"/>
      <c r="S152" s="52"/>
      <c r="T152" s="52"/>
      <c r="U152" s="52"/>
      <c r="V152" s="52"/>
      <c r="W152" s="52"/>
      <c r="X152" s="53"/>
      <c r="Y152" s="26"/>
      <c r="Z152" s="26"/>
      <c r="AA152" s="26"/>
      <c r="AB152" s="26"/>
      <c r="AC152" s="26"/>
      <c r="AD152" s="26"/>
      <c r="AE152" s="26"/>
      <c r="AT152" s="14" t="s">
        <v>127</v>
      </c>
      <c r="AU152" s="14" t="s">
        <v>80</v>
      </c>
    </row>
    <row r="153" spans="1:65" s="1" customFormat="1" ht="23.45" customHeight="1">
      <c r="A153" s="26"/>
      <c r="B153" s="131"/>
      <c r="C153" s="132" t="s">
        <v>9</v>
      </c>
      <c r="D153" s="132" t="s">
        <v>120</v>
      </c>
      <c r="E153" s="133" t="s">
        <v>200</v>
      </c>
      <c r="F153" s="134" t="s">
        <v>201</v>
      </c>
      <c r="G153" s="135" t="s">
        <v>131</v>
      </c>
      <c r="H153" s="136">
        <v>3000</v>
      </c>
      <c r="I153" s="137"/>
      <c r="J153" s="137"/>
      <c r="K153" s="137">
        <f>ROUND(P153*H153,2)</f>
        <v>0</v>
      </c>
      <c r="L153" s="134" t="s">
        <v>132</v>
      </c>
      <c r="M153" s="27"/>
      <c r="N153" s="138" t="s">
        <v>1</v>
      </c>
      <c r="O153" s="139" t="s">
        <v>36</v>
      </c>
      <c r="P153" s="140">
        <f>I153+J153</f>
        <v>0</v>
      </c>
      <c r="Q153" s="140">
        <f>ROUND(I153*H153,2)</f>
        <v>0</v>
      </c>
      <c r="R153" s="140">
        <f>ROUND(J153*H153,2)</f>
        <v>0</v>
      </c>
      <c r="S153" s="141">
        <v>1E-3</v>
      </c>
      <c r="T153" s="141">
        <f>S153*H153</f>
        <v>3</v>
      </c>
      <c r="U153" s="141">
        <v>0</v>
      </c>
      <c r="V153" s="141">
        <f>U153*H153</f>
        <v>0</v>
      </c>
      <c r="W153" s="141">
        <v>0</v>
      </c>
      <c r="X153" s="142">
        <f>W153*H153</f>
        <v>0</v>
      </c>
      <c r="Y153" s="26"/>
      <c r="Z153" s="26"/>
      <c r="AA153" s="26"/>
      <c r="AB153" s="26"/>
      <c r="AC153" s="26"/>
      <c r="AD153" s="26"/>
      <c r="AE153" s="26"/>
      <c r="AR153" s="143" t="s">
        <v>125</v>
      </c>
      <c r="AT153" s="143" t="s">
        <v>120</v>
      </c>
      <c r="AU153" s="143" t="s">
        <v>80</v>
      </c>
      <c r="AY153" s="14" t="s">
        <v>118</v>
      </c>
      <c r="BE153" s="144">
        <f>IF(O153="základní",K153,0)</f>
        <v>0</v>
      </c>
      <c r="BF153" s="144">
        <f>IF(O153="snížená",K153,0)</f>
        <v>0</v>
      </c>
      <c r="BG153" s="144">
        <f>IF(O153="zákl. přenesená",K153,0)</f>
        <v>0</v>
      </c>
      <c r="BH153" s="144">
        <f>IF(O153="sníž. přenesená",K153,0)</f>
        <v>0</v>
      </c>
      <c r="BI153" s="144">
        <f>IF(O153="nulová",K153,0)</f>
        <v>0</v>
      </c>
      <c r="BJ153" s="14" t="s">
        <v>78</v>
      </c>
      <c r="BK153" s="144">
        <f>ROUND(P153*H153,2)</f>
        <v>0</v>
      </c>
      <c r="BL153" s="14" t="s">
        <v>125</v>
      </c>
      <c r="BM153" s="143" t="s">
        <v>202</v>
      </c>
    </row>
    <row r="154" spans="1:65" s="1" customFormat="1" ht="39">
      <c r="A154" s="26"/>
      <c r="B154" s="27"/>
      <c r="C154" s="26"/>
      <c r="D154" s="145" t="s">
        <v>127</v>
      </c>
      <c r="E154" s="26"/>
      <c r="F154" s="146" t="s">
        <v>203</v>
      </c>
      <c r="G154" s="26"/>
      <c r="H154" s="26"/>
      <c r="I154" s="26"/>
      <c r="J154" s="26"/>
      <c r="K154" s="26"/>
      <c r="L154" s="26"/>
      <c r="M154" s="27"/>
      <c r="N154" s="147"/>
      <c r="O154" s="148"/>
      <c r="P154" s="52"/>
      <c r="Q154" s="52"/>
      <c r="R154" s="52"/>
      <c r="S154" s="52"/>
      <c r="T154" s="52"/>
      <c r="U154" s="52"/>
      <c r="V154" s="52"/>
      <c r="W154" s="52"/>
      <c r="X154" s="53"/>
      <c r="Y154" s="26"/>
      <c r="Z154" s="26"/>
      <c r="AA154" s="26"/>
      <c r="AB154" s="26"/>
      <c r="AC154" s="26"/>
      <c r="AD154" s="26"/>
      <c r="AE154" s="26"/>
      <c r="AT154" s="14" t="s">
        <v>127</v>
      </c>
      <c r="AU154" s="14" t="s">
        <v>80</v>
      </c>
    </row>
    <row r="155" spans="1:65" s="1" customFormat="1" ht="23.45" customHeight="1">
      <c r="A155" s="26"/>
      <c r="B155" s="131"/>
      <c r="C155" s="132" t="s">
        <v>204</v>
      </c>
      <c r="D155" s="132" t="s">
        <v>120</v>
      </c>
      <c r="E155" s="133" t="s">
        <v>205</v>
      </c>
      <c r="F155" s="134" t="s">
        <v>206</v>
      </c>
      <c r="G155" s="135" t="s">
        <v>123</v>
      </c>
      <c r="H155" s="136">
        <v>1600</v>
      </c>
      <c r="I155" s="137"/>
      <c r="J155" s="137"/>
      <c r="K155" s="137">
        <f>ROUND(P155*H155,2)</f>
        <v>0</v>
      </c>
      <c r="L155" s="134" t="s">
        <v>132</v>
      </c>
      <c r="M155" s="27"/>
      <c r="N155" s="138" t="s">
        <v>1</v>
      </c>
      <c r="O155" s="139" t="s">
        <v>36</v>
      </c>
      <c r="P155" s="140">
        <f>I155+J155</f>
        <v>0</v>
      </c>
      <c r="Q155" s="140">
        <f>ROUND(I155*H155,2)</f>
        <v>0</v>
      </c>
      <c r="R155" s="140">
        <f>ROUND(J155*H155,2)</f>
        <v>0</v>
      </c>
      <c r="S155" s="141">
        <v>8.6999999999999994E-2</v>
      </c>
      <c r="T155" s="141">
        <f>S155*H155</f>
        <v>139.19999999999999</v>
      </c>
      <c r="U155" s="141">
        <v>0</v>
      </c>
      <c r="V155" s="141">
        <f>U155*H155</f>
        <v>0</v>
      </c>
      <c r="W155" s="141">
        <v>0</v>
      </c>
      <c r="X155" s="142">
        <f>W155*H155</f>
        <v>0</v>
      </c>
      <c r="Y155" s="26"/>
      <c r="Z155" s="26"/>
      <c r="AA155" s="26"/>
      <c r="AB155" s="26"/>
      <c r="AC155" s="26"/>
      <c r="AD155" s="26"/>
      <c r="AE155" s="26"/>
      <c r="AR155" s="143" t="s">
        <v>125</v>
      </c>
      <c r="AT155" s="143" t="s">
        <v>120</v>
      </c>
      <c r="AU155" s="143" t="s">
        <v>80</v>
      </c>
      <c r="AY155" s="14" t="s">
        <v>118</v>
      </c>
      <c r="BE155" s="144">
        <f>IF(O155="základní",K155,0)</f>
        <v>0</v>
      </c>
      <c r="BF155" s="144">
        <f>IF(O155="snížená",K155,0)</f>
        <v>0</v>
      </c>
      <c r="BG155" s="144">
        <f>IF(O155="zákl. přenesená",K155,0)</f>
        <v>0</v>
      </c>
      <c r="BH155" s="144">
        <f>IF(O155="sníž. přenesená",K155,0)</f>
        <v>0</v>
      </c>
      <c r="BI155" s="144">
        <f>IF(O155="nulová",K155,0)</f>
        <v>0</v>
      </c>
      <c r="BJ155" s="14" t="s">
        <v>78</v>
      </c>
      <c r="BK155" s="144">
        <f>ROUND(P155*H155,2)</f>
        <v>0</v>
      </c>
      <c r="BL155" s="14" t="s">
        <v>125</v>
      </c>
      <c r="BM155" s="143" t="s">
        <v>207</v>
      </c>
    </row>
    <row r="156" spans="1:65" s="1" customFormat="1" ht="39">
      <c r="A156" s="26"/>
      <c r="B156" s="27"/>
      <c r="C156" s="26"/>
      <c r="D156" s="145" t="s">
        <v>127</v>
      </c>
      <c r="E156" s="26"/>
      <c r="F156" s="146" t="s">
        <v>208</v>
      </c>
      <c r="G156" s="26"/>
      <c r="H156" s="26"/>
      <c r="I156" s="26"/>
      <c r="J156" s="26"/>
      <c r="K156" s="26"/>
      <c r="L156" s="26"/>
      <c r="M156" s="27"/>
      <c r="N156" s="147"/>
      <c r="O156" s="148"/>
      <c r="P156" s="52"/>
      <c r="Q156" s="52"/>
      <c r="R156" s="52"/>
      <c r="S156" s="52"/>
      <c r="T156" s="52"/>
      <c r="U156" s="52"/>
      <c r="V156" s="52"/>
      <c r="W156" s="52"/>
      <c r="X156" s="53"/>
      <c r="Y156" s="26"/>
      <c r="Z156" s="26"/>
      <c r="AA156" s="26"/>
      <c r="AB156" s="26"/>
      <c r="AC156" s="26"/>
      <c r="AD156" s="26"/>
      <c r="AE156" s="26"/>
      <c r="AT156" s="14" t="s">
        <v>127</v>
      </c>
      <c r="AU156" s="14" t="s">
        <v>80</v>
      </c>
    </row>
    <row r="157" spans="1:65" s="1" customFormat="1" ht="36.75" customHeight="1">
      <c r="A157" s="26"/>
      <c r="B157" s="131"/>
      <c r="C157" s="132" t="s">
        <v>209</v>
      </c>
      <c r="D157" s="132" t="s">
        <v>120</v>
      </c>
      <c r="E157" s="133" t="s">
        <v>210</v>
      </c>
      <c r="F157" s="134" t="s">
        <v>211</v>
      </c>
      <c r="G157" s="135" t="s">
        <v>123</v>
      </c>
      <c r="H157" s="136">
        <v>27600</v>
      </c>
      <c r="I157" s="137"/>
      <c r="J157" s="137"/>
      <c r="K157" s="137">
        <f>ROUND(P157*H157,2)</f>
        <v>0</v>
      </c>
      <c r="L157" s="134" t="s">
        <v>132</v>
      </c>
      <c r="M157" s="27"/>
      <c r="N157" s="138" t="s">
        <v>1</v>
      </c>
      <c r="O157" s="139" t="s">
        <v>36</v>
      </c>
      <c r="P157" s="140">
        <f>I157+J157</f>
        <v>0</v>
      </c>
      <c r="Q157" s="140">
        <f>ROUND(I157*H157,2)</f>
        <v>0</v>
      </c>
      <c r="R157" s="140">
        <f>ROUND(J157*H157,2)</f>
        <v>0</v>
      </c>
      <c r="S157" s="141">
        <v>5.0000000000000001E-3</v>
      </c>
      <c r="T157" s="141">
        <f>S157*H157</f>
        <v>138</v>
      </c>
      <c r="U157" s="141">
        <v>0</v>
      </c>
      <c r="V157" s="141">
        <f>U157*H157</f>
        <v>0</v>
      </c>
      <c r="W157" s="141">
        <v>0</v>
      </c>
      <c r="X157" s="142">
        <f>W157*H157</f>
        <v>0</v>
      </c>
      <c r="Y157" s="26"/>
      <c r="Z157" s="26"/>
      <c r="AA157" s="26"/>
      <c r="AB157" s="26"/>
      <c r="AC157" s="26"/>
      <c r="AD157" s="26"/>
      <c r="AE157" s="26"/>
      <c r="AR157" s="143" t="s">
        <v>125</v>
      </c>
      <c r="AT157" s="143" t="s">
        <v>120</v>
      </c>
      <c r="AU157" s="143" t="s">
        <v>80</v>
      </c>
      <c r="AY157" s="14" t="s">
        <v>118</v>
      </c>
      <c r="BE157" s="144">
        <f>IF(O157="základní",K157,0)</f>
        <v>0</v>
      </c>
      <c r="BF157" s="144">
        <f>IF(O157="snížená",K157,0)</f>
        <v>0</v>
      </c>
      <c r="BG157" s="144">
        <f>IF(O157="zákl. přenesená",K157,0)</f>
        <v>0</v>
      </c>
      <c r="BH157" s="144">
        <f>IF(O157="sníž. přenesená",K157,0)</f>
        <v>0</v>
      </c>
      <c r="BI157" s="144">
        <f>IF(O157="nulová",K157,0)</f>
        <v>0</v>
      </c>
      <c r="BJ157" s="14" t="s">
        <v>78</v>
      </c>
      <c r="BK157" s="144">
        <f>ROUND(P157*H157,2)</f>
        <v>0</v>
      </c>
      <c r="BL157" s="14" t="s">
        <v>125</v>
      </c>
      <c r="BM157" s="143" t="s">
        <v>212</v>
      </c>
    </row>
    <row r="158" spans="1:65" s="1" customFormat="1" ht="48.75">
      <c r="A158" s="26"/>
      <c r="B158" s="27"/>
      <c r="C158" s="26"/>
      <c r="D158" s="145" t="s">
        <v>127</v>
      </c>
      <c r="E158" s="26"/>
      <c r="F158" s="146" t="s">
        <v>213</v>
      </c>
      <c r="G158" s="26"/>
      <c r="H158" s="26"/>
      <c r="I158" s="26"/>
      <c r="J158" s="26"/>
      <c r="K158" s="26"/>
      <c r="L158" s="26"/>
      <c r="M158" s="27"/>
      <c r="N158" s="147"/>
      <c r="O158" s="148"/>
      <c r="P158" s="52"/>
      <c r="Q158" s="52"/>
      <c r="R158" s="52"/>
      <c r="S158" s="52"/>
      <c r="T158" s="52"/>
      <c r="U158" s="52"/>
      <c r="V158" s="52"/>
      <c r="W158" s="52"/>
      <c r="X158" s="53"/>
      <c r="Y158" s="26"/>
      <c r="Z158" s="26"/>
      <c r="AA158" s="26"/>
      <c r="AB158" s="26"/>
      <c r="AC158" s="26"/>
      <c r="AD158" s="26"/>
      <c r="AE158" s="26"/>
      <c r="AT158" s="14" t="s">
        <v>127</v>
      </c>
      <c r="AU158" s="14" t="s">
        <v>80</v>
      </c>
    </row>
    <row r="159" spans="1:65" s="1" customFormat="1" ht="23.45" customHeight="1">
      <c r="A159" s="26"/>
      <c r="B159" s="131"/>
      <c r="C159" s="132" t="s">
        <v>214</v>
      </c>
      <c r="D159" s="132" t="s">
        <v>120</v>
      </c>
      <c r="E159" s="133" t="s">
        <v>215</v>
      </c>
      <c r="F159" s="134" t="s">
        <v>216</v>
      </c>
      <c r="G159" s="135" t="s">
        <v>123</v>
      </c>
      <c r="H159" s="136">
        <v>1600</v>
      </c>
      <c r="I159" s="137"/>
      <c r="J159" s="137"/>
      <c r="K159" s="137">
        <f>ROUND(P159*H159,2)</f>
        <v>0</v>
      </c>
      <c r="L159" s="134" t="s">
        <v>132</v>
      </c>
      <c r="M159" s="27"/>
      <c r="N159" s="138" t="s">
        <v>1</v>
      </c>
      <c r="O159" s="139" t="s">
        <v>36</v>
      </c>
      <c r="P159" s="140">
        <f>I159+J159</f>
        <v>0</v>
      </c>
      <c r="Q159" s="140">
        <f>ROUND(I159*H159,2)</f>
        <v>0</v>
      </c>
      <c r="R159" s="140">
        <f>ROUND(J159*H159,2)</f>
        <v>0</v>
      </c>
      <c r="S159" s="141">
        <v>1.137</v>
      </c>
      <c r="T159" s="141">
        <f>S159*H159</f>
        <v>1819.2</v>
      </c>
      <c r="U159" s="141">
        <v>0</v>
      </c>
      <c r="V159" s="141">
        <f>U159*H159</f>
        <v>0</v>
      </c>
      <c r="W159" s="141">
        <v>0</v>
      </c>
      <c r="X159" s="142">
        <f>W159*H159</f>
        <v>0</v>
      </c>
      <c r="Y159" s="26"/>
      <c r="Z159" s="26"/>
      <c r="AA159" s="26"/>
      <c r="AB159" s="26"/>
      <c r="AC159" s="26"/>
      <c r="AD159" s="26"/>
      <c r="AE159" s="26"/>
      <c r="AR159" s="143" t="s">
        <v>125</v>
      </c>
      <c r="AT159" s="143" t="s">
        <v>120</v>
      </c>
      <c r="AU159" s="143" t="s">
        <v>80</v>
      </c>
      <c r="AY159" s="14" t="s">
        <v>118</v>
      </c>
      <c r="BE159" s="144">
        <f>IF(O159="základní",K159,0)</f>
        <v>0</v>
      </c>
      <c r="BF159" s="144">
        <f>IF(O159="snížená",K159,0)</f>
        <v>0</v>
      </c>
      <c r="BG159" s="144">
        <f>IF(O159="zákl. přenesená",K159,0)</f>
        <v>0</v>
      </c>
      <c r="BH159" s="144">
        <f>IF(O159="sníž. přenesená",K159,0)</f>
        <v>0</v>
      </c>
      <c r="BI159" s="144">
        <f>IF(O159="nulová",K159,0)</f>
        <v>0</v>
      </c>
      <c r="BJ159" s="14" t="s">
        <v>78</v>
      </c>
      <c r="BK159" s="144">
        <f>ROUND(P159*H159,2)</f>
        <v>0</v>
      </c>
      <c r="BL159" s="14" t="s">
        <v>125</v>
      </c>
      <c r="BM159" s="143" t="s">
        <v>217</v>
      </c>
    </row>
    <row r="160" spans="1:65" s="1" customFormat="1" ht="29.25">
      <c r="A160" s="26"/>
      <c r="B160" s="27"/>
      <c r="C160" s="26"/>
      <c r="D160" s="145" t="s">
        <v>127</v>
      </c>
      <c r="E160" s="26"/>
      <c r="F160" s="146" t="s">
        <v>218</v>
      </c>
      <c r="G160" s="26"/>
      <c r="H160" s="26"/>
      <c r="I160" s="26"/>
      <c r="J160" s="26"/>
      <c r="K160" s="26"/>
      <c r="L160" s="26"/>
      <c r="M160" s="27"/>
      <c r="N160" s="147"/>
      <c r="O160" s="148"/>
      <c r="P160" s="52"/>
      <c r="Q160" s="52"/>
      <c r="R160" s="52"/>
      <c r="S160" s="52"/>
      <c r="T160" s="52"/>
      <c r="U160" s="52"/>
      <c r="V160" s="52"/>
      <c r="W160" s="52"/>
      <c r="X160" s="53"/>
      <c r="Y160" s="26"/>
      <c r="Z160" s="26"/>
      <c r="AA160" s="26"/>
      <c r="AB160" s="26"/>
      <c r="AC160" s="26"/>
      <c r="AD160" s="26"/>
      <c r="AE160" s="26"/>
      <c r="AT160" s="14" t="s">
        <v>127</v>
      </c>
      <c r="AU160" s="14" t="s">
        <v>80</v>
      </c>
    </row>
    <row r="161" spans="1:65" s="1" customFormat="1" ht="23.45" customHeight="1">
      <c r="A161" s="26"/>
      <c r="B161" s="131"/>
      <c r="C161" s="132" t="s">
        <v>219</v>
      </c>
      <c r="D161" s="132" t="s">
        <v>120</v>
      </c>
      <c r="E161" s="133" t="s">
        <v>220</v>
      </c>
      <c r="F161" s="134" t="s">
        <v>221</v>
      </c>
      <c r="G161" s="135" t="s">
        <v>222</v>
      </c>
      <c r="H161" s="136">
        <v>2880</v>
      </c>
      <c r="I161" s="137"/>
      <c r="J161" s="137"/>
      <c r="K161" s="137">
        <f>ROUND(P161*H161,2)</f>
        <v>0</v>
      </c>
      <c r="L161" s="134" t="s">
        <v>132</v>
      </c>
      <c r="M161" s="27"/>
      <c r="N161" s="138" t="s">
        <v>1</v>
      </c>
      <c r="O161" s="139" t="s">
        <v>36</v>
      </c>
      <c r="P161" s="140">
        <f>I161+J161</f>
        <v>0</v>
      </c>
      <c r="Q161" s="140">
        <f>ROUND(I161*H161,2)</f>
        <v>0</v>
      </c>
      <c r="R161" s="140">
        <f>ROUND(J161*H161,2)</f>
        <v>0</v>
      </c>
      <c r="S161" s="141">
        <v>0</v>
      </c>
      <c r="T161" s="141">
        <f>S161*H161</f>
        <v>0</v>
      </c>
      <c r="U161" s="141">
        <v>0</v>
      </c>
      <c r="V161" s="141">
        <f>U161*H161</f>
        <v>0</v>
      </c>
      <c r="W161" s="141">
        <v>0</v>
      </c>
      <c r="X161" s="142">
        <f>W161*H161</f>
        <v>0</v>
      </c>
      <c r="Y161" s="26"/>
      <c r="Z161" s="26"/>
      <c r="AA161" s="26"/>
      <c r="AB161" s="26"/>
      <c r="AC161" s="26"/>
      <c r="AD161" s="26"/>
      <c r="AE161" s="26"/>
      <c r="AR161" s="143" t="s">
        <v>125</v>
      </c>
      <c r="AT161" s="143" t="s">
        <v>120</v>
      </c>
      <c r="AU161" s="143" t="s">
        <v>80</v>
      </c>
      <c r="AY161" s="14" t="s">
        <v>118</v>
      </c>
      <c r="BE161" s="144">
        <f>IF(O161="základní",K161,0)</f>
        <v>0</v>
      </c>
      <c r="BF161" s="144">
        <f>IF(O161="snížená",K161,0)</f>
        <v>0</v>
      </c>
      <c r="BG161" s="144">
        <f>IF(O161="zákl. přenesená",K161,0)</f>
        <v>0</v>
      </c>
      <c r="BH161" s="144">
        <f>IF(O161="sníž. přenesená",K161,0)</f>
        <v>0</v>
      </c>
      <c r="BI161" s="144">
        <f>IF(O161="nulová",K161,0)</f>
        <v>0</v>
      </c>
      <c r="BJ161" s="14" t="s">
        <v>78</v>
      </c>
      <c r="BK161" s="144">
        <f>ROUND(P161*H161,2)</f>
        <v>0</v>
      </c>
      <c r="BL161" s="14" t="s">
        <v>125</v>
      </c>
      <c r="BM161" s="143" t="s">
        <v>223</v>
      </c>
    </row>
    <row r="162" spans="1:65" s="1" customFormat="1" ht="29.25">
      <c r="A162" s="26"/>
      <c r="B162" s="27"/>
      <c r="C162" s="26"/>
      <c r="D162" s="145" t="s">
        <v>127</v>
      </c>
      <c r="E162" s="26"/>
      <c r="F162" s="146" t="s">
        <v>224</v>
      </c>
      <c r="G162" s="26"/>
      <c r="H162" s="26"/>
      <c r="I162" s="26"/>
      <c r="J162" s="26"/>
      <c r="K162" s="26"/>
      <c r="L162" s="26"/>
      <c r="M162" s="27"/>
      <c r="N162" s="147"/>
      <c r="O162" s="148"/>
      <c r="P162" s="52"/>
      <c r="Q162" s="52"/>
      <c r="R162" s="52"/>
      <c r="S162" s="52"/>
      <c r="T162" s="52"/>
      <c r="U162" s="52"/>
      <c r="V162" s="52"/>
      <c r="W162" s="52"/>
      <c r="X162" s="53"/>
      <c r="Y162" s="26"/>
      <c r="Z162" s="26"/>
      <c r="AA162" s="26"/>
      <c r="AB162" s="26"/>
      <c r="AC162" s="26"/>
      <c r="AD162" s="26"/>
      <c r="AE162" s="26"/>
      <c r="AT162" s="14" t="s">
        <v>127</v>
      </c>
      <c r="AU162" s="14" t="s">
        <v>80</v>
      </c>
    </row>
    <row r="163" spans="1:65" s="12" customFormat="1">
      <c r="B163" s="149"/>
      <c r="D163" s="145" t="s">
        <v>162</v>
      </c>
      <c r="E163" s="150" t="s">
        <v>1</v>
      </c>
      <c r="F163" s="151" t="s">
        <v>225</v>
      </c>
      <c r="H163" s="152">
        <v>2880</v>
      </c>
      <c r="M163" s="149"/>
      <c r="N163" s="153"/>
      <c r="O163" s="154"/>
      <c r="P163" s="154"/>
      <c r="Q163" s="154"/>
      <c r="R163" s="154"/>
      <c r="S163" s="154"/>
      <c r="T163" s="154"/>
      <c r="U163" s="154"/>
      <c r="V163" s="154"/>
      <c r="W163" s="154"/>
      <c r="X163" s="155"/>
      <c r="AT163" s="150" t="s">
        <v>162</v>
      </c>
      <c r="AU163" s="150" t="s">
        <v>80</v>
      </c>
      <c r="AV163" s="12" t="s">
        <v>80</v>
      </c>
      <c r="AW163" s="12" t="s">
        <v>4</v>
      </c>
      <c r="AX163" s="12" t="s">
        <v>78</v>
      </c>
      <c r="AY163" s="150" t="s">
        <v>118</v>
      </c>
    </row>
    <row r="164" spans="1:65" s="11" customFormat="1" ht="22.9" customHeight="1">
      <c r="B164" s="118"/>
      <c r="D164" s="119" t="s">
        <v>72</v>
      </c>
      <c r="E164" s="129" t="s">
        <v>169</v>
      </c>
      <c r="F164" s="129" t="s">
        <v>226</v>
      </c>
      <c r="K164" s="130">
        <f>BK164</f>
        <v>0</v>
      </c>
      <c r="M164" s="118"/>
      <c r="N164" s="122"/>
      <c r="O164" s="123"/>
      <c r="P164" s="123"/>
      <c r="Q164" s="124">
        <f>SUM(Q165:Q166)</f>
        <v>0</v>
      </c>
      <c r="R164" s="124">
        <f>SUM(R165:R166)</f>
        <v>0</v>
      </c>
      <c r="S164" s="123"/>
      <c r="T164" s="125">
        <f>SUM(T165:T166)</f>
        <v>262.82</v>
      </c>
      <c r="U164" s="123"/>
      <c r="V164" s="125">
        <f>SUM(V165:V166)</f>
        <v>232.10440000000003</v>
      </c>
      <c r="W164" s="123"/>
      <c r="X164" s="126">
        <f>SUM(X165:X166)</f>
        <v>0</v>
      </c>
      <c r="AR164" s="119" t="s">
        <v>78</v>
      </c>
      <c r="AT164" s="127" t="s">
        <v>72</v>
      </c>
      <c r="AU164" s="127" t="s">
        <v>78</v>
      </c>
      <c r="AY164" s="119" t="s">
        <v>118</v>
      </c>
      <c r="BK164" s="128">
        <f>SUM(BK165:BK166)</f>
        <v>0</v>
      </c>
    </row>
    <row r="165" spans="1:65" s="1" customFormat="1" ht="23.45" customHeight="1">
      <c r="A165" s="26"/>
      <c r="B165" s="131"/>
      <c r="C165" s="132" t="s">
        <v>227</v>
      </c>
      <c r="D165" s="132" t="s">
        <v>120</v>
      </c>
      <c r="E165" s="133" t="s">
        <v>228</v>
      </c>
      <c r="F165" s="134" t="s">
        <v>229</v>
      </c>
      <c r="G165" s="135" t="s">
        <v>159</v>
      </c>
      <c r="H165" s="136">
        <v>340</v>
      </c>
      <c r="I165" s="137"/>
      <c r="J165" s="137"/>
      <c r="K165" s="137">
        <f>ROUND(P165*H165,2)</f>
        <v>0</v>
      </c>
      <c r="L165" s="134" t="s">
        <v>132</v>
      </c>
      <c r="M165" s="27"/>
      <c r="N165" s="138" t="s">
        <v>1</v>
      </c>
      <c r="O165" s="139" t="s">
        <v>36</v>
      </c>
      <c r="P165" s="140">
        <f>I165+J165</f>
        <v>0</v>
      </c>
      <c r="Q165" s="140">
        <f>ROUND(I165*H165,2)</f>
        <v>0</v>
      </c>
      <c r="R165" s="140">
        <f>ROUND(J165*H165,2)</f>
        <v>0</v>
      </c>
      <c r="S165" s="141">
        <v>0.77300000000000002</v>
      </c>
      <c r="T165" s="141">
        <f>S165*H165</f>
        <v>262.82</v>
      </c>
      <c r="U165" s="141">
        <v>0.68266000000000004</v>
      </c>
      <c r="V165" s="141">
        <f>U165*H165</f>
        <v>232.10440000000003</v>
      </c>
      <c r="W165" s="141">
        <v>0</v>
      </c>
      <c r="X165" s="142">
        <f>W165*H165</f>
        <v>0</v>
      </c>
      <c r="Y165" s="26"/>
      <c r="Z165" s="26"/>
      <c r="AA165" s="26"/>
      <c r="AB165" s="26"/>
      <c r="AC165" s="26"/>
      <c r="AD165" s="26"/>
      <c r="AE165" s="26"/>
      <c r="AR165" s="143" t="s">
        <v>125</v>
      </c>
      <c r="AT165" s="143" t="s">
        <v>120</v>
      </c>
      <c r="AU165" s="143" t="s">
        <v>80</v>
      </c>
      <c r="AY165" s="14" t="s">
        <v>118</v>
      </c>
      <c r="BE165" s="144">
        <f>IF(O165="základní",K165,0)</f>
        <v>0</v>
      </c>
      <c r="BF165" s="144">
        <f>IF(O165="snížená",K165,0)</f>
        <v>0</v>
      </c>
      <c r="BG165" s="144">
        <f>IF(O165="zákl. přenesená",K165,0)</f>
        <v>0</v>
      </c>
      <c r="BH165" s="144">
        <f>IF(O165="sníž. přenesená",K165,0)</f>
        <v>0</v>
      </c>
      <c r="BI165" s="144">
        <f>IF(O165="nulová",K165,0)</f>
        <v>0</v>
      </c>
      <c r="BJ165" s="14" t="s">
        <v>78</v>
      </c>
      <c r="BK165" s="144">
        <f>ROUND(P165*H165,2)</f>
        <v>0</v>
      </c>
      <c r="BL165" s="14" t="s">
        <v>125</v>
      </c>
      <c r="BM165" s="143" t="s">
        <v>230</v>
      </c>
    </row>
    <row r="166" spans="1:65" s="1" customFormat="1" ht="19.5">
      <c r="A166" s="26"/>
      <c r="B166" s="27"/>
      <c r="C166" s="26"/>
      <c r="D166" s="145" t="s">
        <v>127</v>
      </c>
      <c r="E166" s="26"/>
      <c r="F166" s="146" t="s">
        <v>231</v>
      </c>
      <c r="G166" s="26"/>
      <c r="H166" s="26"/>
      <c r="I166" s="26"/>
      <c r="J166" s="26"/>
      <c r="K166" s="26"/>
      <c r="L166" s="26"/>
      <c r="M166" s="27"/>
      <c r="N166" s="147"/>
      <c r="O166" s="148"/>
      <c r="P166" s="52"/>
      <c r="Q166" s="52"/>
      <c r="R166" s="52"/>
      <c r="S166" s="52"/>
      <c r="T166" s="52"/>
      <c r="U166" s="52"/>
      <c r="V166" s="52"/>
      <c r="W166" s="52"/>
      <c r="X166" s="53"/>
      <c r="Y166" s="26"/>
      <c r="Z166" s="26"/>
      <c r="AA166" s="26"/>
      <c r="AB166" s="26"/>
      <c r="AC166" s="26"/>
      <c r="AD166" s="26"/>
      <c r="AE166" s="26"/>
      <c r="AT166" s="14" t="s">
        <v>127</v>
      </c>
      <c r="AU166" s="14" t="s">
        <v>80</v>
      </c>
    </row>
    <row r="167" spans="1:65" s="11" customFormat="1" ht="25.9" customHeight="1">
      <c r="B167" s="118"/>
      <c r="D167" s="119" t="s">
        <v>72</v>
      </c>
      <c r="E167" s="120" t="s">
        <v>232</v>
      </c>
      <c r="F167" s="120" t="s">
        <v>233</v>
      </c>
      <c r="K167" s="121">
        <f>BK167</f>
        <v>0</v>
      </c>
      <c r="M167" s="118"/>
      <c r="N167" s="122"/>
      <c r="O167" s="123"/>
      <c r="P167" s="123"/>
      <c r="Q167" s="124">
        <f>Q168+Q173+Q178+Q181</f>
        <v>0</v>
      </c>
      <c r="R167" s="124">
        <f>R168+R173+R178+R181</f>
        <v>0</v>
      </c>
      <c r="S167" s="123"/>
      <c r="T167" s="125">
        <f>T168+T173+T178+T181</f>
        <v>0</v>
      </c>
      <c r="U167" s="123"/>
      <c r="V167" s="125">
        <f>V168+V173+V178+V181</f>
        <v>0</v>
      </c>
      <c r="W167" s="123"/>
      <c r="X167" s="126">
        <f>X168+X173+X178+X181</f>
        <v>0</v>
      </c>
      <c r="AR167" s="119" t="s">
        <v>146</v>
      </c>
      <c r="AT167" s="127" t="s">
        <v>72</v>
      </c>
      <c r="AU167" s="127" t="s">
        <v>73</v>
      </c>
      <c r="AY167" s="119" t="s">
        <v>118</v>
      </c>
      <c r="BK167" s="128">
        <f>BK168+BK173+BK178+BK181</f>
        <v>0</v>
      </c>
    </row>
    <row r="168" spans="1:65" s="11" customFormat="1" ht="22.9" customHeight="1">
      <c r="B168" s="118"/>
      <c r="D168" s="119" t="s">
        <v>72</v>
      </c>
      <c r="E168" s="129" t="s">
        <v>234</v>
      </c>
      <c r="F168" s="129" t="s">
        <v>235</v>
      </c>
      <c r="K168" s="130">
        <f>BK168</f>
        <v>0</v>
      </c>
      <c r="M168" s="118"/>
      <c r="N168" s="122"/>
      <c r="O168" s="123"/>
      <c r="P168" s="123"/>
      <c r="Q168" s="124">
        <f>SUM(Q169:Q172)</f>
        <v>0</v>
      </c>
      <c r="R168" s="124">
        <f>SUM(R169:R172)</f>
        <v>0</v>
      </c>
      <c r="S168" s="123"/>
      <c r="T168" s="125">
        <f>SUM(T169:T172)</f>
        <v>0</v>
      </c>
      <c r="U168" s="123"/>
      <c r="V168" s="125">
        <f>SUM(V169:V172)</f>
        <v>0</v>
      </c>
      <c r="W168" s="123"/>
      <c r="X168" s="126">
        <f>SUM(X169:X172)</f>
        <v>0</v>
      </c>
      <c r="AR168" s="119" t="s">
        <v>146</v>
      </c>
      <c r="AT168" s="127" t="s">
        <v>72</v>
      </c>
      <c r="AU168" s="127" t="s">
        <v>78</v>
      </c>
      <c r="AY168" s="119" t="s">
        <v>118</v>
      </c>
      <c r="BK168" s="128">
        <f>SUM(BK169:BK172)</f>
        <v>0</v>
      </c>
    </row>
    <row r="169" spans="1:65" s="1" customFormat="1" ht="23.45" customHeight="1">
      <c r="A169" s="26"/>
      <c r="B169" s="131"/>
      <c r="C169" s="132" t="s">
        <v>8</v>
      </c>
      <c r="D169" s="132" t="s">
        <v>120</v>
      </c>
      <c r="E169" s="133" t="s">
        <v>236</v>
      </c>
      <c r="F169" s="134" t="s">
        <v>237</v>
      </c>
      <c r="G169" s="135" t="s">
        <v>238</v>
      </c>
      <c r="H169" s="136">
        <v>1</v>
      </c>
      <c r="I169" s="137"/>
      <c r="J169" s="137"/>
      <c r="K169" s="137">
        <f>ROUND(P169*H169,2)</f>
        <v>0</v>
      </c>
      <c r="L169" s="134" t="s">
        <v>132</v>
      </c>
      <c r="M169" s="27"/>
      <c r="N169" s="138" t="s">
        <v>1</v>
      </c>
      <c r="O169" s="139" t="s">
        <v>36</v>
      </c>
      <c r="P169" s="140">
        <f>I169+J169</f>
        <v>0</v>
      </c>
      <c r="Q169" s="140">
        <f>ROUND(I169*H169,2)</f>
        <v>0</v>
      </c>
      <c r="R169" s="140">
        <f>ROUND(J169*H169,2)</f>
        <v>0</v>
      </c>
      <c r="S169" s="141">
        <v>0</v>
      </c>
      <c r="T169" s="141">
        <f>S169*H169</f>
        <v>0</v>
      </c>
      <c r="U169" s="141">
        <v>0</v>
      </c>
      <c r="V169" s="141">
        <f>U169*H169</f>
        <v>0</v>
      </c>
      <c r="W169" s="141">
        <v>0</v>
      </c>
      <c r="X169" s="142">
        <f>W169*H169</f>
        <v>0</v>
      </c>
      <c r="Y169" s="26"/>
      <c r="Z169" s="26"/>
      <c r="AA169" s="26"/>
      <c r="AB169" s="26"/>
      <c r="AC169" s="26"/>
      <c r="AD169" s="26"/>
      <c r="AE169" s="26"/>
      <c r="AR169" s="143" t="s">
        <v>239</v>
      </c>
      <c r="AT169" s="143" t="s">
        <v>120</v>
      </c>
      <c r="AU169" s="143" t="s">
        <v>80</v>
      </c>
      <c r="AY169" s="14" t="s">
        <v>118</v>
      </c>
      <c r="BE169" s="144">
        <f>IF(O169="základní",K169,0)</f>
        <v>0</v>
      </c>
      <c r="BF169" s="144">
        <f>IF(O169="snížená",K169,0)</f>
        <v>0</v>
      </c>
      <c r="BG169" s="144">
        <f>IF(O169="zákl. přenesená",K169,0)</f>
        <v>0</v>
      </c>
      <c r="BH169" s="144">
        <f>IF(O169="sníž. přenesená",K169,0)</f>
        <v>0</v>
      </c>
      <c r="BI169" s="144">
        <f>IF(O169="nulová",K169,0)</f>
        <v>0</v>
      </c>
      <c r="BJ169" s="14" t="s">
        <v>78</v>
      </c>
      <c r="BK169" s="144">
        <f>ROUND(P169*H169,2)</f>
        <v>0</v>
      </c>
      <c r="BL169" s="14" t="s">
        <v>239</v>
      </c>
      <c r="BM169" s="143" t="s">
        <v>240</v>
      </c>
    </row>
    <row r="170" spans="1:65" s="1" customFormat="1">
      <c r="A170" s="26"/>
      <c r="B170" s="27"/>
      <c r="C170" s="26"/>
      <c r="D170" s="145" t="s">
        <v>127</v>
      </c>
      <c r="E170" s="26"/>
      <c r="F170" s="146" t="s">
        <v>237</v>
      </c>
      <c r="G170" s="26"/>
      <c r="H170" s="26"/>
      <c r="I170" s="26"/>
      <c r="J170" s="26"/>
      <c r="K170" s="26"/>
      <c r="L170" s="26"/>
      <c r="M170" s="27"/>
      <c r="N170" s="147"/>
      <c r="O170" s="148"/>
      <c r="P170" s="52"/>
      <c r="Q170" s="52"/>
      <c r="R170" s="52"/>
      <c r="S170" s="52"/>
      <c r="T170" s="52"/>
      <c r="U170" s="52"/>
      <c r="V170" s="52"/>
      <c r="W170" s="52"/>
      <c r="X170" s="53"/>
      <c r="Y170" s="26"/>
      <c r="Z170" s="26"/>
      <c r="AA170" s="26"/>
      <c r="AB170" s="26"/>
      <c r="AC170" s="26"/>
      <c r="AD170" s="26"/>
      <c r="AE170" s="26"/>
      <c r="AT170" s="14" t="s">
        <v>127</v>
      </c>
      <c r="AU170" s="14" t="s">
        <v>80</v>
      </c>
    </row>
    <row r="171" spans="1:65" s="1" customFormat="1" ht="23.45" customHeight="1">
      <c r="A171" s="26"/>
      <c r="B171" s="131"/>
      <c r="C171" s="132" t="s">
        <v>241</v>
      </c>
      <c r="D171" s="132" t="s">
        <v>120</v>
      </c>
      <c r="E171" s="133" t="s">
        <v>242</v>
      </c>
      <c r="F171" s="134" t="s">
        <v>243</v>
      </c>
      <c r="G171" s="135" t="s">
        <v>238</v>
      </c>
      <c r="H171" s="136">
        <v>1</v>
      </c>
      <c r="I171" s="137"/>
      <c r="J171" s="137"/>
      <c r="K171" s="137">
        <f>ROUND(P171*H171,2)</f>
        <v>0</v>
      </c>
      <c r="L171" s="134" t="s">
        <v>132</v>
      </c>
      <c r="M171" s="27"/>
      <c r="N171" s="138" t="s">
        <v>1</v>
      </c>
      <c r="O171" s="139" t="s">
        <v>36</v>
      </c>
      <c r="P171" s="140">
        <f>I171+J171</f>
        <v>0</v>
      </c>
      <c r="Q171" s="140">
        <f>ROUND(I171*H171,2)</f>
        <v>0</v>
      </c>
      <c r="R171" s="140">
        <f>ROUND(J171*H171,2)</f>
        <v>0</v>
      </c>
      <c r="S171" s="141">
        <v>0</v>
      </c>
      <c r="T171" s="141">
        <f>S171*H171</f>
        <v>0</v>
      </c>
      <c r="U171" s="141">
        <v>0</v>
      </c>
      <c r="V171" s="141">
        <f>U171*H171</f>
        <v>0</v>
      </c>
      <c r="W171" s="141">
        <v>0</v>
      </c>
      <c r="X171" s="142">
        <f>W171*H171</f>
        <v>0</v>
      </c>
      <c r="Y171" s="26"/>
      <c r="Z171" s="26"/>
      <c r="AA171" s="26"/>
      <c r="AB171" s="26"/>
      <c r="AC171" s="26"/>
      <c r="AD171" s="26"/>
      <c r="AE171" s="26"/>
      <c r="AR171" s="143" t="s">
        <v>239</v>
      </c>
      <c r="AT171" s="143" t="s">
        <v>120</v>
      </c>
      <c r="AU171" s="143" t="s">
        <v>80</v>
      </c>
      <c r="AY171" s="14" t="s">
        <v>118</v>
      </c>
      <c r="BE171" s="144">
        <f>IF(O171="základní",K171,0)</f>
        <v>0</v>
      </c>
      <c r="BF171" s="144">
        <f>IF(O171="snížená",K171,0)</f>
        <v>0</v>
      </c>
      <c r="BG171" s="144">
        <f>IF(O171="zákl. přenesená",K171,0)</f>
        <v>0</v>
      </c>
      <c r="BH171" s="144">
        <f>IF(O171="sníž. přenesená",K171,0)</f>
        <v>0</v>
      </c>
      <c r="BI171" s="144">
        <f>IF(O171="nulová",K171,0)</f>
        <v>0</v>
      </c>
      <c r="BJ171" s="14" t="s">
        <v>78</v>
      </c>
      <c r="BK171" s="144">
        <f>ROUND(P171*H171,2)</f>
        <v>0</v>
      </c>
      <c r="BL171" s="14" t="s">
        <v>239</v>
      </c>
      <c r="BM171" s="143" t="s">
        <v>244</v>
      </c>
    </row>
    <row r="172" spans="1:65" s="1" customFormat="1">
      <c r="A172" s="26"/>
      <c r="B172" s="27"/>
      <c r="C172" s="26"/>
      <c r="D172" s="145" t="s">
        <v>127</v>
      </c>
      <c r="E172" s="26"/>
      <c r="F172" s="146" t="s">
        <v>243</v>
      </c>
      <c r="G172" s="26"/>
      <c r="H172" s="26"/>
      <c r="I172" s="26"/>
      <c r="J172" s="26"/>
      <c r="K172" s="26"/>
      <c r="L172" s="26"/>
      <c r="M172" s="27"/>
      <c r="N172" s="147"/>
      <c r="O172" s="148"/>
      <c r="P172" s="52"/>
      <c r="Q172" s="52"/>
      <c r="R172" s="52"/>
      <c r="S172" s="52"/>
      <c r="T172" s="52"/>
      <c r="U172" s="52"/>
      <c r="V172" s="52"/>
      <c r="W172" s="52"/>
      <c r="X172" s="53"/>
      <c r="Y172" s="26"/>
      <c r="Z172" s="26"/>
      <c r="AA172" s="26"/>
      <c r="AB172" s="26"/>
      <c r="AC172" s="26"/>
      <c r="AD172" s="26"/>
      <c r="AE172" s="26"/>
      <c r="AT172" s="14" t="s">
        <v>127</v>
      </c>
      <c r="AU172" s="14" t="s">
        <v>80</v>
      </c>
    </row>
    <row r="173" spans="1:65" s="11" customFormat="1" ht="22.9" customHeight="1">
      <c r="B173" s="118"/>
      <c r="D173" s="119" t="s">
        <v>72</v>
      </c>
      <c r="E173" s="129" t="s">
        <v>245</v>
      </c>
      <c r="F173" s="129" t="s">
        <v>246</v>
      </c>
      <c r="K173" s="130">
        <f>BK173</f>
        <v>0</v>
      </c>
      <c r="M173" s="118"/>
      <c r="N173" s="122"/>
      <c r="O173" s="123"/>
      <c r="P173" s="123"/>
      <c r="Q173" s="124">
        <f>SUM(Q174:Q177)</f>
        <v>0</v>
      </c>
      <c r="R173" s="124">
        <f>SUM(R174:R177)</f>
        <v>0</v>
      </c>
      <c r="S173" s="123"/>
      <c r="T173" s="125">
        <f>SUM(T174:T177)</f>
        <v>0</v>
      </c>
      <c r="U173" s="123"/>
      <c r="V173" s="125">
        <f>SUM(V174:V177)</f>
        <v>0</v>
      </c>
      <c r="W173" s="123"/>
      <c r="X173" s="126">
        <f>SUM(X174:X177)</f>
        <v>0</v>
      </c>
      <c r="AR173" s="119" t="s">
        <v>146</v>
      </c>
      <c r="AT173" s="127" t="s">
        <v>72</v>
      </c>
      <c r="AU173" s="127" t="s">
        <v>78</v>
      </c>
      <c r="AY173" s="119" t="s">
        <v>118</v>
      </c>
      <c r="BK173" s="128">
        <f>SUM(BK174:BK177)</f>
        <v>0</v>
      </c>
    </row>
    <row r="174" spans="1:65" s="1" customFormat="1" ht="23.45" customHeight="1">
      <c r="A174" s="26"/>
      <c r="B174" s="131"/>
      <c r="C174" s="132" t="s">
        <v>247</v>
      </c>
      <c r="D174" s="132" t="s">
        <v>120</v>
      </c>
      <c r="E174" s="133" t="s">
        <v>248</v>
      </c>
      <c r="F174" s="134" t="s">
        <v>246</v>
      </c>
      <c r="G174" s="135" t="s">
        <v>238</v>
      </c>
      <c r="H174" s="136">
        <v>1</v>
      </c>
      <c r="I174" s="137"/>
      <c r="J174" s="137"/>
      <c r="K174" s="137">
        <f>ROUND(P174*H174,2)</f>
        <v>0</v>
      </c>
      <c r="L174" s="134" t="s">
        <v>132</v>
      </c>
      <c r="M174" s="27"/>
      <c r="N174" s="138" t="s">
        <v>1</v>
      </c>
      <c r="O174" s="139" t="s">
        <v>36</v>
      </c>
      <c r="P174" s="140">
        <f>I174+J174</f>
        <v>0</v>
      </c>
      <c r="Q174" s="140">
        <f>ROUND(I174*H174,2)</f>
        <v>0</v>
      </c>
      <c r="R174" s="140">
        <f>ROUND(J174*H174,2)</f>
        <v>0</v>
      </c>
      <c r="S174" s="141">
        <v>0</v>
      </c>
      <c r="T174" s="141">
        <f>S174*H174</f>
        <v>0</v>
      </c>
      <c r="U174" s="141">
        <v>0</v>
      </c>
      <c r="V174" s="141">
        <f>U174*H174</f>
        <v>0</v>
      </c>
      <c r="W174" s="141">
        <v>0</v>
      </c>
      <c r="X174" s="142">
        <f>W174*H174</f>
        <v>0</v>
      </c>
      <c r="Y174" s="26"/>
      <c r="Z174" s="26"/>
      <c r="AA174" s="26"/>
      <c r="AB174" s="26"/>
      <c r="AC174" s="26"/>
      <c r="AD174" s="26"/>
      <c r="AE174" s="26"/>
      <c r="AR174" s="143" t="s">
        <v>239</v>
      </c>
      <c r="AT174" s="143" t="s">
        <v>120</v>
      </c>
      <c r="AU174" s="143" t="s">
        <v>80</v>
      </c>
      <c r="AY174" s="14" t="s">
        <v>118</v>
      </c>
      <c r="BE174" s="144">
        <f>IF(O174="základní",K174,0)</f>
        <v>0</v>
      </c>
      <c r="BF174" s="144">
        <f>IF(O174="snížená",K174,0)</f>
        <v>0</v>
      </c>
      <c r="BG174" s="144">
        <f>IF(O174="zákl. přenesená",K174,0)</f>
        <v>0</v>
      </c>
      <c r="BH174" s="144">
        <f>IF(O174="sníž. přenesená",K174,0)</f>
        <v>0</v>
      </c>
      <c r="BI174" s="144">
        <f>IF(O174="nulová",K174,0)</f>
        <v>0</v>
      </c>
      <c r="BJ174" s="14" t="s">
        <v>78</v>
      </c>
      <c r="BK174" s="144">
        <f>ROUND(P174*H174,2)</f>
        <v>0</v>
      </c>
      <c r="BL174" s="14" t="s">
        <v>239</v>
      </c>
      <c r="BM174" s="143" t="s">
        <v>249</v>
      </c>
    </row>
    <row r="175" spans="1:65" s="1" customFormat="1">
      <c r="A175" s="26"/>
      <c r="B175" s="27"/>
      <c r="C175" s="26"/>
      <c r="D175" s="145" t="s">
        <v>127</v>
      </c>
      <c r="E175" s="26"/>
      <c r="F175" s="146" t="s">
        <v>246</v>
      </c>
      <c r="G175" s="26"/>
      <c r="H175" s="26"/>
      <c r="I175" s="26"/>
      <c r="J175" s="26"/>
      <c r="K175" s="26"/>
      <c r="L175" s="26"/>
      <c r="M175" s="27"/>
      <c r="N175" s="147"/>
      <c r="O175" s="148"/>
      <c r="P175" s="52"/>
      <c r="Q175" s="52"/>
      <c r="R175" s="52"/>
      <c r="S175" s="52"/>
      <c r="T175" s="52"/>
      <c r="U175" s="52"/>
      <c r="V175" s="52"/>
      <c r="W175" s="52"/>
      <c r="X175" s="53"/>
      <c r="Y175" s="26"/>
      <c r="Z175" s="26"/>
      <c r="AA175" s="26"/>
      <c r="AB175" s="26"/>
      <c r="AC175" s="26"/>
      <c r="AD175" s="26"/>
      <c r="AE175" s="26"/>
      <c r="AT175" s="14" t="s">
        <v>127</v>
      </c>
      <c r="AU175" s="14" t="s">
        <v>80</v>
      </c>
    </row>
    <row r="176" spans="1:65" s="1" customFormat="1" ht="23.45" customHeight="1">
      <c r="A176" s="26"/>
      <c r="B176" s="131"/>
      <c r="C176" s="132" t="s">
        <v>250</v>
      </c>
      <c r="D176" s="132" t="s">
        <v>120</v>
      </c>
      <c r="E176" s="133" t="s">
        <v>251</v>
      </c>
      <c r="F176" s="134" t="s">
        <v>252</v>
      </c>
      <c r="G176" s="135" t="s">
        <v>238</v>
      </c>
      <c r="H176" s="136">
        <v>1</v>
      </c>
      <c r="I176" s="137"/>
      <c r="J176" s="137"/>
      <c r="K176" s="137">
        <f>ROUND(P176*H176,2)</f>
        <v>0</v>
      </c>
      <c r="L176" s="134" t="s">
        <v>132</v>
      </c>
      <c r="M176" s="27"/>
      <c r="N176" s="138" t="s">
        <v>1</v>
      </c>
      <c r="O176" s="139" t="s">
        <v>36</v>
      </c>
      <c r="P176" s="140">
        <f>I176+J176</f>
        <v>0</v>
      </c>
      <c r="Q176" s="140">
        <f>ROUND(I176*H176,2)</f>
        <v>0</v>
      </c>
      <c r="R176" s="140">
        <f>ROUND(J176*H176,2)</f>
        <v>0</v>
      </c>
      <c r="S176" s="141">
        <v>0</v>
      </c>
      <c r="T176" s="141">
        <f>S176*H176</f>
        <v>0</v>
      </c>
      <c r="U176" s="141">
        <v>0</v>
      </c>
      <c r="V176" s="141">
        <f>U176*H176</f>
        <v>0</v>
      </c>
      <c r="W176" s="141">
        <v>0</v>
      </c>
      <c r="X176" s="142">
        <f>W176*H176</f>
        <v>0</v>
      </c>
      <c r="Y176" s="26"/>
      <c r="Z176" s="26"/>
      <c r="AA176" s="26"/>
      <c r="AB176" s="26"/>
      <c r="AC176" s="26"/>
      <c r="AD176" s="26"/>
      <c r="AE176" s="26"/>
      <c r="AR176" s="143" t="s">
        <v>239</v>
      </c>
      <c r="AT176" s="143" t="s">
        <v>120</v>
      </c>
      <c r="AU176" s="143" t="s">
        <v>80</v>
      </c>
      <c r="AY176" s="14" t="s">
        <v>118</v>
      </c>
      <c r="BE176" s="144">
        <f>IF(O176="základní",K176,0)</f>
        <v>0</v>
      </c>
      <c r="BF176" s="144">
        <f>IF(O176="snížená",K176,0)</f>
        <v>0</v>
      </c>
      <c r="BG176" s="144">
        <f>IF(O176="zákl. přenesená",K176,0)</f>
        <v>0</v>
      </c>
      <c r="BH176" s="144">
        <f>IF(O176="sníž. přenesená",K176,0)</f>
        <v>0</v>
      </c>
      <c r="BI176" s="144">
        <f>IF(O176="nulová",K176,0)</f>
        <v>0</v>
      </c>
      <c r="BJ176" s="14" t="s">
        <v>78</v>
      </c>
      <c r="BK176" s="144">
        <f>ROUND(P176*H176,2)</f>
        <v>0</v>
      </c>
      <c r="BL176" s="14" t="s">
        <v>239</v>
      </c>
      <c r="BM176" s="143" t="s">
        <v>253</v>
      </c>
    </row>
    <row r="177" spans="1:65" s="1" customFormat="1">
      <c r="A177" s="26"/>
      <c r="B177" s="27"/>
      <c r="C177" s="26"/>
      <c r="D177" s="145" t="s">
        <v>127</v>
      </c>
      <c r="E177" s="26"/>
      <c r="F177" s="146" t="s">
        <v>252</v>
      </c>
      <c r="G177" s="26"/>
      <c r="H177" s="26"/>
      <c r="I177" s="26"/>
      <c r="J177" s="26"/>
      <c r="K177" s="26"/>
      <c r="L177" s="26"/>
      <c r="M177" s="27"/>
      <c r="N177" s="147"/>
      <c r="O177" s="148"/>
      <c r="P177" s="52"/>
      <c r="Q177" s="52"/>
      <c r="R177" s="52"/>
      <c r="S177" s="52"/>
      <c r="T177" s="52"/>
      <c r="U177" s="52"/>
      <c r="V177" s="52"/>
      <c r="W177" s="52"/>
      <c r="X177" s="53"/>
      <c r="Y177" s="26"/>
      <c r="Z177" s="26"/>
      <c r="AA177" s="26"/>
      <c r="AB177" s="26"/>
      <c r="AC177" s="26"/>
      <c r="AD177" s="26"/>
      <c r="AE177" s="26"/>
      <c r="AT177" s="14" t="s">
        <v>127</v>
      </c>
      <c r="AU177" s="14" t="s">
        <v>80</v>
      </c>
    </row>
    <row r="178" spans="1:65" s="11" customFormat="1" ht="22.9" customHeight="1">
      <c r="B178" s="118"/>
      <c r="D178" s="119" t="s">
        <v>72</v>
      </c>
      <c r="E178" s="129" t="s">
        <v>254</v>
      </c>
      <c r="F178" s="129" t="s">
        <v>255</v>
      </c>
      <c r="K178" s="130">
        <f>BK178</f>
        <v>0</v>
      </c>
      <c r="M178" s="118"/>
      <c r="N178" s="122"/>
      <c r="O178" s="123"/>
      <c r="P178" s="123"/>
      <c r="Q178" s="124">
        <f>SUM(Q179:Q180)</f>
        <v>0</v>
      </c>
      <c r="R178" s="124">
        <f>SUM(R179:R180)</f>
        <v>0</v>
      </c>
      <c r="S178" s="123"/>
      <c r="T178" s="125">
        <f>SUM(T179:T180)</f>
        <v>0</v>
      </c>
      <c r="U178" s="123"/>
      <c r="V178" s="125">
        <f>SUM(V179:V180)</f>
        <v>0</v>
      </c>
      <c r="W178" s="123"/>
      <c r="X178" s="126">
        <f>SUM(X179:X180)</f>
        <v>0</v>
      </c>
      <c r="AR178" s="119" t="s">
        <v>146</v>
      </c>
      <c r="AT178" s="127" t="s">
        <v>72</v>
      </c>
      <c r="AU178" s="127" t="s">
        <v>78</v>
      </c>
      <c r="AY178" s="119" t="s">
        <v>118</v>
      </c>
      <c r="BK178" s="128">
        <f>SUM(BK179:BK180)</f>
        <v>0</v>
      </c>
    </row>
    <row r="179" spans="1:65" s="1" customFormat="1" ht="23.45" customHeight="1">
      <c r="A179" s="26"/>
      <c r="B179" s="131"/>
      <c r="C179" s="132" t="s">
        <v>256</v>
      </c>
      <c r="D179" s="132" t="s">
        <v>120</v>
      </c>
      <c r="E179" s="133" t="s">
        <v>257</v>
      </c>
      <c r="F179" s="134" t="s">
        <v>258</v>
      </c>
      <c r="G179" s="135" t="s">
        <v>238</v>
      </c>
      <c r="H179" s="136">
        <v>1</v>
      </c>
      <c r="I179" s="137"/>
      <c r="J179" s="137"/>
      <c r="K179" s="137">
        <f>ROUND(P179*H179,2)</f>
        <v>0</v>
      </c>
      <c r="L179" s="134" t="s">
        <v>132</v>
      </c>
      <c r="M179" s="27"/>
      <c r="N179" s="138" t="s">
        <v>1</v>
      </c>
      <c r="O179" s="139" t="s">
        <v>36</v>
      </c>
      <c r="P179" s="140">
        <f>I179+J179</f>
        <v>0</v>
      </c>
      <c r="Q179" s="140">
        <f>ROUND(I179*H179,2)</f>
        <v>0</v>
      </c>
      <c r="R179" s="140">
        <f>ROUND(J179*H179,2)</f>
        <v>0</v>
      </c>
      <c r="S179" s="141">
        <v>0</v>
      </c>
      <c r="T179" s="141">
        <f>S179*H179</f>
        <v>0</v>
      </c>
      <c r="U179" s="141">
        <v>0</v>
      </c>
      <c r="V179" s="141">
        <f>U179*H179</f>
        <v>0</v>
      </c>
      <c r="W179" s="141">
        <v>0</v>
      </c>
      <c r="X179" s="142">
        <f>W179*H179</f>
        <v>0</v>
      </c>
      <c r="Y179" s="26"/>
      <c r="Z179" s="26"/>
      <c r="AA179" s="26"/>
      <c r="AB179" s="26"/>
      <c r="AC179" s="26"/>
      <c r="AD179" s="26"/>
      <c r="AE179" s="26"/>
      <c r="AR179" s="143" t="s">
        <v>239</v>
      </c>
      <c r="AT179" s="143" t="s">
        <v>120</v>
      </c>
      <c r="AU179" s="143" t="s">
        <v>80</v>
      </c>
      <c r="AY179" s="14" t="s">
        <v>118</v>
      </c>
      <c r="BE179" s="144">
        <f>IF(O179="základní",K179,0)</f>
        <v>0</v>
      </c>
      <c r="BF179" s="144">
        <f>IF(O179="snížená",K179,0)</f>
        <v>0</v>
      </c>
      <c r="BG179" s="144">
        <f>IF(O179="zákl. přenesená",K179,0)</f>
        <v>0</v>
      </c>
      <c r="BH179" s="144">
        <f>IF(O179="sníž. přenesená",K179,0)</f>
        <v>0</v>
      </c>
      <c r="BI179" s="144">
        <f>IF(O179="nulová",K179,0)</f>
        <v>0</v>
      </c>
      <c r="BJ179" s="14" t="s">
        <v>78</v>
      </c>
      <c r="BK179" s="144">
        <f>ROUND(P179*H179,2)</f>
        <v>0</v>
      </c>
      <c r="BL179" s="14" t="s">
        <v>239</v>
      </c>
      <c r="BM179" s="143" t="s">
        <v>259</v>
      </c>
    </row>
    <row r="180" spans="1:65" s="1" customFormat="1">
      <c r="A180" s="26"/>
      <c r="B180" s="27"/>
      <c r="C180" s="26"/>
      <c r="D180" s="145" t="s">
        <v>127</v>
      </c>
      <c r="E180" s="26"/>
      <c r="F180" s="146" t="s">
        <v>258</v>
      </c>
      <c r="G180" s="26"/>
      <c r="H180" s="26"/>
      <c r="I180" s="26"/>
      <c r="J180" s="26"/>
      <c r="K180" s="26"/>
      <c r="L180" s="26"/>
      <c r="M180" s="27"/>
      <c r="N180" s="147"/>
      <c r="O180" s="148"/>
      <c r="P180" s="52"/>
      <c r="Q180" s="52"/>
      <c r="R180" s="52"/>
      <c r="S180" s="52"/>
      <c r="T180" s="52"/>
      <c r="U180" s="52"/>
      <c r="V180" s="52"/>
      <c r="W180" s="52"/>
      <c r="X180" s="53"/>
      <c r="Y180" s="26"/>
      <c r="Z180" s="26"/>
      <c r="AA180" s="26"/>
      <c r="AB180" s="26"/>
      <c r="AC180" s="26"/>
      <c r="AD180" s="26"/>
      <c r="AE180" s="26"/>
      <c r="AT180" s="14" t="s">
        <v>127</v>
      </c>
      <c r="AU180" s="14" t="s">
        <v>80</v>
      </c>
    </row>
    <row r="181" spans="1:65" s="11" customFormat="1" ht="22.9" customHeight="1">
      <c r="B181" s="118"/>
      <c r="D181" s="119" t="s">
        <v>72</v>
      </c>
      <c r="E181" s="129" t="s">
        <v>260</v>
      </c>
      <c r="F181" s="129" t="s">
        <v>261</v>
      </c>
      <c r="K181" s="130">
        <f>BK181</f>
        <v>0</v>
      </c>
      <c r="M181" s="118"/>
      <c r="N181" s="122"/>
      <c r="O181" s="123"/>
      <c r="P181" s="123"/>
      <c r="Q181" s="124">
        <f>SUM(Q182:Q194)</f>
        <v>0</v>
      </c>
      <c r="R181" s="124">
        <f>SUM(R182:R194)</f>
        <v>0</v>
      </c>
      <c r="S181" s="123"/>
      <c r="T181" s="125">
        <f>SUM(T182:T194)</f>
        <v>0</v>
      </c>
      <c r="U181" s="123"/>
      <c r="V181" s="125">
        <f>SUM(V182:V194)</f>
        <v>0</v>
      </c>
      <c r="W181" s="123"/>
      <c r="X181" s="126">
        <f>SUM(X182:X194)</f>
        <v>0</v>
      </c>
      <c r="AR181" s="119" t="s">
        <v>146</v>
      </c>
      <c r="AT181" s="127" t="s">
        <v>72</v>
      </c>
      <c r="AU181" s="127" t="s">
        <v>78</v>
      </c>
      <c r="AY181" s="119" t="s">
        <v>118</v>
      </c>
      <c r="BK181" s="128">
        <f>SUM(BK182:BK194)</f>
        <v>0</v>
      </c>
    </row>
    <row r="182" spans="1:65" s="1" customFormat="1" ht="13.9" customHeight="1">
      <c r="A182" s="26"/>
      <c r="B182" s="131"/>
      <c r="C182" s="132" t="s">
        <v>262</v>
      </c>
      <c r="D182" s="132" t="s">
        <v>120</v>
      </c>
      <c r="E182" s="133" t="s">
        <v>263</v>
      </c>
      <c r="F182" s="134" t="s">
        <v>264</v>
      </c>
      <c r="G182" s="135" t="s">
        <v>238</v>
      </c>
      <c r="H182" s="136">
        <v>1</v>
      </c>
      <c r="I182" s="137"/>
      <c r="J182" s="137"/>
      <c r="K182" s="137">
        <f>ROUND(P182*H182,2)</f>
        <v>0</v>
      </c>
      <c r="L182" s="134" t="s">
        <v>1</v>
      </c>
      <c r="M182" s="27"/>
      <c r="N182" s="138" t="s">
        <v>1</v>
      </c>
      <c r="O182" s="139" t="s">
        <v>36</v>
      </c>
      <c r="P182" s="140">
        <f>I182+J182</f>
        <v>0</v>
      </c>
      <c r="Q182" s="140">
        <f>ROUND(I182*H182,2)</f>
        <v>0</v>
      </c>
      <c r="R182" s="140">
        <f>ROUND(J182*H182,2)</f>
        <v>0</v>
      </c>
      <c r="S182" s="141">
        <v>0</v>
      </c>
      <c r="T182" s="141">
        <f>S182*H182</f>
        <v>0</v>
      </c>
      <c r="U182" s="141">
        <v>0</v>
      </c>
      <c r="V182" s="141">
        <f>U182*H182</f>
        <v>0</v>
      </c>
      <c r="W182" s="141">
        <v>0</v>
      </c>
      <c r="X182" s="142">
        <f>W182*H182</f>
        <v>0</v>
      </c>
      <c r="Y182" s="26"/>
      <c r="Z182" s="26"/>
      <c r="AA182" s="26"/>
      <c r="AB182" s="26"/>
      <c r="AC182" s="26"/>
      <c r="AD182" s="26"/>
      <c r="AE182" s="26"/>
      <c r="AR182" s="143" t="s">
        <v>239</v>
      </c>
      <c r="AT182" s="143" t="s">
        <v>120</v>
      </c>
      <c r="AU182" s="143" t="s">
        <v>80</v>
      </c>
      <c r="AY182" s="14" t="s">
        <v>118</v>
      </c>
      <c r="BE182" s="144">
        <f>IF(O182="základní",K182,0)</f>
        <v>0</v>
      </c>
      <c r="BF182" s="144">
        <f>IF(O182="snížená",K182,0)</f>
        <v>0</v>
      </c>
      <c r="BG182" s="144">
        <f>IF(O182="zákl. přenesená",K182,0)</f>
        <v>0</v>
      </c>
      <c r="BH182" s="144">
        <f>IF(O182="sníž. přenesená",K182,0)</f>
        <v>0</v>
      </c>
      <c r="BI182" s="144">
        <f>IF(O182="nulová",K182,0)</f>
        <v>0</v>
      </c>
      <c r="BJ182" s="14" t="s">
        <v>78</v>
      </c>
      <c r="BK182" s="144">
        <f>ROUND(P182*H182,2)</f>
        <v>0</v>
      </c>
      <c r="BL182" s="14" t="s">
        <v>239</v>
      </c>
      <c r="BM182" s="143" t="s">
        <v>265</v>
      </c>
    </row>
    <row r="183" spans="1:65" s="1" customFormat="1">
      <c r="A183" s="26"/>
      <c r="B183" s="27"/>
      <c r="C183" s="26"/>
      <c r="D183" s="145" t="s">
        <v>127</v>
      </c>
      <c r="E183" s="26"/>
      <c r="F183" s="146" t="s">
        <v>261</v>
      </c>
      <c r="G183" s="26"/>
      <c r="H183" s="26"/>
      <c r="I183" s="26"/>
      <c r="J183" s="26"/>
      <c r="K183" s="26"/>
      <c r="L183" s="26"/>
      <c r="M183" s="27"/>
      <c r="N183" s="147"/>
      <c r="O183" s="148"/>
      <c r="P183" s="52"/>
      <c r="Q183" s="52"/>
      <c r="R183" s="52"/>
      <c r="S183" s="52"/>
      <c r="T183" s="52"/>
      <c r="U183" s="52"/>
      <c r="V183" s="52"/>
      <c r="W183" s="52"/>
      <c r="X183" s="53"/>
      <c r="Y183" s="26"/>
      <c r="Z183" s="26"/>
      <c r="AA183" s="26"/>
      <c r="AB183" s="26"/>
      <c r="AC183" s="26"/>
      <c r="AD183" s="26"/>
      <c r="AE183" s="26"/>
      <c r="AT183" s="14" t="s">
        <v>127</v>
      </c>
      <c r="AU183" s="14" t="s">
        <v>80</v>
      </c>
    </row>
    <row r="184" spans="1:65" s="1" customFormat="1" ht="23.45" customHeight="1">
      <c r="A184" s="26"/>
      <c r="B184" s="131"/>
      <c r="C184" s="132" t="s">
        <v>266</v>
      </c>
      <c r="D184" s="132" t="s">
        <v>120</v>
      </c>
      <c r="E184" s="133" t="s">
        <v>267</v>
      </c>
      <c r="F184" s="134" t="s">
        <v>268</v>
      </c>
      <c r="G184" s="135" t="s">
        <v>238</v>
      </c>
      <c r="H184" s="136">
        <v>1</v>
      </c>
      <c r="I184" s="137"/>
      <c r="J184" s="137"/>
      <c r="K184" s="137">
        <f>ROUND(P184*H184,2)</f>
        <v>0</v>
      </c>
      <c r="L184" s="134" t="s">
        <v>1</v>
      </c>
      <c r="M184" s="27"/>
      <c r="N184" s="138" t="s">
        <v>1</v>
      </c>
      <c r="O184" s="139" t="s">
        <v>36</v>
      </c>
      <c r="P184" s="140">
        <f>I184+J184</f>
        <v>0</v>
      </c>
      <c r="Q184" s="140">
        <f>ROUND(I184*H184,2)</f>
        <v>0</v>
      </c>
      <c r="R184" s="140">
        <f>ROUND(J184*H184,2)</f>
        <v>0</v>
      </c>
      <c r="S184" s="141">
        <v>0</v>
      </c>
      <c r="T184" s="141">
        <f>S184*H184</f>
        <v>0</v>
      </c>
      <c r="U184" s="141">
        <v>0</v>
      </c>
      <c r="V184" s="141">
        <f>U184*H184</f>
        <v>0</v>
      </c>
      <c r="W184" s="141">
        <v>0</v>
      </c>
      <c r="X184" s="142">
        <f>W184*H184</f>
        <v>0</v>
      </c>
      <c r="Y184" s="26"/>
      <c r="Z184" s="26"/>
      <c r="AA184" s="26"/>
      <c r="AB184" s="26"/>
      <c r="AC184" s="26"/>
      <c r="AD184" s="26"/>
      <c r="AE184" s="26"/>
      <c r="AR184" s="143" t="s">
        <v>239</v>
      </c>
      <c r="AT184" s="143" t="s">
        <v>120</v>
      </c>
      <c r="AU184" s="143" t="s">
        <v>80</v>
      </c>
      <c r="AY184" s="14" t="s">
        <v>118</v>
      </c>
      <c r="BE184" s="144">
        <f>IF(O184="základní",K184,0)</f>
        <v>0</v>
      </c>
      <c r="BF184" s="144">
        <f>IF(O184="snížená",K184,0)</f>
        <v>0</v>
      </c>
      <c r="BG184" s="144">
        <f>IF(O184="zákl. přenesená",K184,0)</f>
        <v>0</v>
      </c>
      <c r="BH184" s="144">
        <f>IF(O184="sníž. přenesená",K184,0)</f>
        <v>0</v>
      </c>
      <c r="BI184" s="144">
        <f>IF(O184="nulová",K184,0)</f>
        <v>0</v>
      </c>
      <c r="BJ184" s="14" t="s">
        <v>78</v>
      </c>
      <c r="BK184" s="144">
        <f>ROUND(P184*H184,2)</f>
        <v>0</v>
      </c>
      <c r="BL184" s="14" t="s">
        <v>239</v>
      </c>
      <c r="BM184" s="143" t="s">
        <v>269</v>
      </c>
    </row>
    <row r="185" spans="1:65" s="1" customFormat="1">
      <c r="A185" s="26"/>
      <c r="B185" s="27"/>
      <c r="C185" s="26"/>
      <c r="D185" s="145" t="s">
        <v>127</v>
      </c>
      <c r="E185" s="26"/>
      <c r="F185" s="146" t="s">
        <v>261</v>
      </c>
      <c r="G185" s="26"/>
      <c r="H185" s="26"/>
      <c r="I185" s="26"/>
      <c r="J185" s="26"/>
      <c r="K185" s="26"/>
      <c r="L185" s="26"/>
      <c r="M185" s="27"/>
      <c r="N185" s="147"/>
      <c r="O185" s="148"/>
      <c r="P185" s="52"/>
      <c r="Q185" s="52"/>
      <c r="R185" s="52"/>
      <c r="S185" s="52"/>
      <c r="T185" s="52"/>
      <c r="U185" s="52"/>
      <c r="V185" s="52"/>
      <c r="W185" s="52"/>
      <c r="X185" s="53"/>
      <c r="Y185" s="26"/>
      <c r="Z185" s="26"/>
      <c r="AA185" s="26"/>
      <c r="AB185" s="26"/>
      <c r="AC185" s="26"/>
      <c r="AD185" s="26"/>
      <c r="AE185" s="26"/>
      <c r="AT185" s="14" t="s">
        <v>127</v>
      </c>
      <c r="AU185" s="14" t="s">
        <v>80</v>
      </c>
    </row>
    <row r="186" spans="1:65" s="1" customFormat="1" ht="13.9" customHeight="1">
      <c r="A186" s="26"/>
      <c r="B186" s="131"/>
      <c r="C186" s="132" t="s">
        <v>270</v>
      </c>
      <c r="D186" s="132" t="s">
        <v>120</v>
      </c>
      <c r="E186" s="133" t="s">
        <v>271</v>
      </c>
      <c r="F186" s="134" t="s">
        <v>272</v>
      </c>
      <c r="G186" s="135" t="s">
        <v>222</v>
      </c>
      <c r="H186" s="136">
        <v>80</v>
      </c>
      <c r="I186" s="137"/>
      <c r="J186" s="137"/>
      <c r="K186" s="137">
        <f>ROUND(P186*H186,2)</f>
        <v>0</v>
      </c>
      <c r="L186" s="134" t="s">
        <v>1</v>
      </c>
      <c r="M186" s="27"/>
      <c r="N186" s="138" t="s">
        <v>1</v>
      </c>
      <c r="O186" s="139" t="s">
        <v>36</v>
      </c>
      <c r="P186" s="140">
        <f>I186+J186</f>
        <v>0</v>
      </c>
      <c r="Q186" s="140">
        <f>ROUND(I186*H186,2)</f>
        <v>0</v>
      </c>
      <c r="R186" s="140">
        <f>ROUND(J186*H186,2)</f>
        <v>0</v>
      </c>
      <c r="S186" s="141">
        <v>0</v>
      </c>
      <c r="T186" s="141">
        <f>S186*H186</f>
        <v>0</v>
      </c>
      <c r="U186" s="141">
        <v>0</v>
      </c>
      <c r="V186" s="141">
        <f>U186*H186</f>
        <v>0</v>
      </c>
      <c r="W186" s="141">
        <v>0</v>
      </c>
      <c r="X186" s="142">
        <f>W186*H186</f>
        <v>0</v>
      </c>
      <c r="Y186" s="26"/>
      <c r="Z186" s="26"/>
      <c r="AA186" s="26"/>
      <c r="AB186" s="26"/>
      <c r="AC186" s="26"/>
      <c r="AD186" s="26"/>
      <c r="AE186" s="26"/>
      <c r="AR186" s="143" t="s">
        <v>239</v>
      </c>
      <c r="AT186" s="143" t="s">
        <v>120</v>
      </c>
      <c r="AU186" s="143" t="s">
        <v>80</v>
      </c>
      <c r="AY186" s="14" t="s">
        <v>118</v>
      </c>
      <c r="BE186" s="144">
        <f>IF(O186="základní",K186,0)</f>
        <v>0</v>
      </c>
      <c r="BF186" s="144">
        <f>IF(O186="snížená",K186,0)</f>
        <v>0</v>
      </c>
      <c r="BG186" s="144">
        <f>IF(O186="zákl. přenesená",K186,0)</f>
        <v>0</v>
      </c>
      <c r="BH186" s="144">
        <f>IF(O186="sníž. přenesená",K186,0)</f>
        <v>0</v>
      </c>
      <c r="BI186" s="144">
        <f>IF(O186="nulová",K186,0)</f>
        <v>0</v>
      </c>
      <c r="BJ186" s="14" t="s">
        <v>78</v>
      </c>
      <c r="BK186" s="144">
        <f>ROUND(P186*H186,2)</f>
        <v>0</v>
      </c>
      <c r="BL186" s="14" t="s">
        <v>239</v>
      </c>
      <c r="BM186" s="143" t="s">
        <v>273</v>
      </c>
    </row>
    <row r="187" spans="1:65" s="1" customFormat="1">
      <c r="A187" s="26"/>
      <c r="B187" s="27"/>
      <c r="C187" s="26"/>
      <c r="D187" s="145" t="s">
        <v>127</v>
      </c>
      <c r="E187" s="26"/>
      <c r="F187" s="146" t="s">
        <v>261</v>
      </c>
      <c r="G187" s="26"/>
      <c r="H187" s="26"/>
      <c r="I187" s="26"/>
      <c r="J187" s="26"/>
      <c r="K187" s="26"/>
      <c r="L187" s="26"/>
      <c r="M187" s="27"/>
      <c r="N187" s="147"/>
      <c r="O187" s="148"/>
      <c r="P187" s="52"/>
      <c r="Q187" s="52"/>
      <c r="R187" s="52"/>
      <c r="S187" s="52"/>
      <c r="T187" s="52"/>
      <c r="U187" s="52"/>
      <c r="V187" s="52"/>
      <c r="W187" s="52"/>
      <c r="X187" s="53"/>
      <c r="Y187" s="26"/>
      <c r="Z187" s="26"/>
      <c r="AA187" s="26"/>
      <c r="AB187" s="26"/>
      <c r="AC187" s="26"/>
      <c r="AD187" s="26"/>
      <c r="AE187" s="26"/>
      <c r="AT187" s="14" t="s">
        <v>127</v>
      </c>
      <c r="AU187" s="14" t="s">
        <v>80</v>
      </c>
    </row>
    <row r="188" spans="1:65" s="12" customFormat="1">
      <c r="B188" s="149"/>
      <c r="D188" s="145" t="s">
        <v>162</v>
      </c>
      <c r="E188" s="150" t="s">
        <v>1</v>
      </c>
      <c r="F188" s="151" t="s">
        <v>274</v>
      </c>
      <c r="H188" s="152">
        <v>80</v>
      </c>
      <c r="M188" s="149"/>
      <c r="N188" s="153"/>
      <c r="O188" s="154"/>
      <c r="P188" s="154"/>
      <c r="Q188" s="154"/>
      <c r="R188" s="154"/>
      <c r="S188" s="154"/>
      <c r="T188" s="154"/>
      <c r="U188" s="154"/>
      <c r="V188" s="154"/>
      <c r="W188" s="154"/>
      <c r="X188" s="155"/>
      <c r="AT188" s="150" t="s">
        <v>162</v>
      </c>
      <c r="AU188" s="150" t="s">
        <v>80</v>
      </c>
      <c r="AV188" s="12" t="s">
        <v>80</v>
      </c>
      <c r="AW188" s="12" t="s">
        <v>4</v>
      </c>
      <c r="AX188" s="12" t="s">
        <v>78</v>
      </c>
      <c r="AY188" s="150" t="s">
        <v>118</v>
      </c>
    </row>
    <row r="189" spans="1:65" s="1" customFormat="1" ht="13.9" customHeight="1">
      <c r="A189" s="26"/>
      <c r="B189" s="131"/>
      <c r="C189" s="132" t="s">
        <v>275</v>
      </c>
      <c r="D189" s="132" t="s">
        <v>120</v>
      </c>
      <c r="E189" s="133" t="s">
        <v>276</v>
      </c>
      <c r="F189" s="134" t="s">
        <v>277</v>
      </c>
      <c r="G189" s="135" t="s">
        <v>238</v>
      </c>
      <c r="H189" s="136">
        <v>1</v>
      </c>
      <c r="I189" s="137"/>
      <c r="J189" s="137"/>
      <c r="K189" s="137">
        <f>ROUND(P189*H189,2)</f>
        <v>0</v>
      </c>
      <c r="L189" s="134" t="s">
        <v>1</v>
      </c>
      <c r="M189" s="27"/>
      <c r="N189" s="138" t="s">
        <v>1</v>
      </c>
      <c r="O189" s="139" t="s">
        <v>36</v>
      </c>
      <c r="P189" s="140">
        <f>I189+J189</f>
        <v>0</v>
      </c>
      <c r="Q189" s="140">
        <f>ROUND(I189*H189,2)</f>
        <v>0</v>
      </c>
      <c r="R189" s="140">
        <f>ROUND(J189*H189,2)</f>
        <v>0</v>
      </c>
      <c r="S189" s="141">
        <v>0</v>
      </c>
      <c r="T189" s="141">
        <f>S189*H189</f>
        <v>0</v>
      </c>
      <c r="U189" s="141">
        <v>0</v>
      </c>
      <c r="V189" s="141">
        <f>U189*H189</f>
        <v>0</v>
      </c>
      <c r="W189" s="141">
        <v>0</v>
      </c>
      <c r="X189" s="142">
        <f>W189*H189</f>
        <v>0</v>
      </c>
      <c r="Y189" s="26"/>
      <c r="Z189" s="26"/>
      <c r="AA189" s="26"/>
      <c r="AB189" s="26"/>
      <c r="AC189" s="26"/>
      <c r="AD189" s="26"/>
      <c r="AE189" s="26"/>
      <c r="AR189" s="143" t="s">
        <v>239</v>
      </c>
      <c r="AT189" s="143" t="s">
        <v>120</v>
      </c>
      <c r="AU189" s="143" t="s">
        <v>80</v>
      </c>
      <c r="AY189" s="14" t="s">
        <v>118</v>
      </c>
      <c r="BE189" s="144">
        <f>IF(O189="základní",K189,0)</f>
        <v>0</v>
      </c>
      <c r="BF189" s="144">
        <f>IF(O189="snížená",K189,0)</f>
        <v>0</v>
      </c>
      <c r="BG189" s="144">
        <f>IF(O189="zákl. přenesená",K189,0)</f>
        <v>0</v>
      </c>
      <c r="BH189" s="144">
        <f>IF(O189="sníž. přenesená",K189,0)</f>
        <v>0</v>
      </c>
      <c r="BI189" s="144">
        <f>IF(O189="nulová",K189,0)</f>
        <v>0</v>
      </c>
      <c r="BJ189" s="14" t="s">
        <v>78</v>
      </c>
      <c r="BK189" s="144">
        <f>ROUND(P189*H189,2)</f>
        <v>0</v>
      </c>
      <c r="BL189" s="14" t="s">
        <v>239</v>
      </c>
      <c r="BM189" s="143" t="s">
        <v>278</v>
      </c>
    </row>
    <row r="190" spans="1:65" s="1" customFormat="1">
      <c r="A190" s="26"/>
      <c r="B190" s="27"/>
      <c r="C190" s="26"/>
      <c r="D190" s="145" t="s">
        <v>127</v>
      </c>
      <c r="E190" s="26"/>
      <c r="F190" s="146" t="s">
        <v>261</v>
      </c>
      <c r="G190" s="26"/>
      <c r="H190" s="26"/>
      <c r="I190" s="26"/>
      <c r="J190" s="26"/>
      <c r="K190" s="26"/>
      <c r="L190" s="26"/>
      <c r="M190" s="27"/>
      <c r="N190" s="147"/>
      <c r="O190" s="148"/>
      <c r="P190" s="52"/>
      <c r="Q190" s="52"/>
      <c r="R190" s="52"/>
      <c r="S190" s="52"/>
      <c r="T190" s="52"/>
      <c r="U190" s="52"/>
      <c r="V190" s="52"/>
      <c r="W190" s="52"/>
      <c r="X190" s="53"/>
      <c r="Y190" s="26"/>
      <c r="Z190" s="26"/>
      <c r="AA190" s="26"/>
      <c r="AB190" s="26"/>
      <c r="AC190" s="26"/>
      <c r="AD190" s="26"/>
      <c r="AE190" s="26"/>
      <c r="AT190" s="14" t="s">
        <v>127</v>
      </c>
      <c r="AU190" s="14" t="s">
        <v>80</v>
      </c>
    </row>
    <row r="191" spans="1:65" s="1" customFormat="1" ht="13.9" customHeight="1">
      <c r="A191" s="26"/>
      <c r="B191" s="131"/>
      <c r="C191" s="132" t="s">
        <v>279</v>
      </c>
      <c r="D191" s="132" t="s">
        <v>120</v>
      </c>
      <c r="E191" s="133" t="s">
        <v>280</v>
      </c>
      <c r="F191" s="134" t="s">
        <v>281</v>
      </c>
      <c r="G191" s="135" t="s">
        <v>142</v>
      </c>
      <c r="H191" s="136">
        <v>330</v>
      </c>
      <c r="I191" s="137"/>
      <c r="J191" s="137"/>
      <c r="K191" s="137">
        <f>ROUND(P191*H191,2)</f>
        <v>0</v>
      </c>
      <c r="L191" s="134" t="s">
        <v>1</v>
      </c>
      <c r="M191" s="27"/>
      <c r="N191" s="138" t="s">
        <v>1</v>
      </c>
      <c r="O191" s="139" t="s">
        <v>36</v>
      </c>
      <c r="P191" s="140">
        <f>I191+J191</f>
        <v>0</v>
      </c>
      <c r="Q191" s="140">
        <f>ROUND(I191*H191,2)</f>
        <v>0</v>
      </c>
      <c r="R191" s="140">
        <f>ROUND(J191*H191,2)</f>
        <v>0</v>
      </c>
      <c r="S191" s="141">
        <v>0</v>
      </c>
      <c r="T191" s="141">
        <f>S191*H191</f>
        <v>0</v>
      </c>
      <c r="U191" s="141">
        <v>0</v>
      </c>
      <c r="V191" s="141">
        <f>U191*H191</f>
        <v>0</v>
      </c>
      <c r="W191" s="141">
        <v>0</v>
      </c>
      <c r="X191" s="142">
        <f>W191*H191</f>
        <v>0</v>
      </c>
      <c r="Y191" s="26"/>
      <c r="Z191" s="26"/>
      <c r="AA191" s="26"/>
      <c r="AB191" s="26"/>
      <c r="AC191" s="26"/>
      <c r="AD191" s="26"/>
      <c r="AE191" s="26"/>
      <c r="AR191" s="143" t="s">
        <v>239</v>
      </c>
      <c r="AT191" s="143" t="s">
        <v>120</v>
      </c>
      <c r="AU191" s="143" t="s">
        <v>80</v>
      </c>
      <c r="AY191" s="14" t="s">
        <v>118</v>
      </c>
      <c r="BE191" s="144">
        <f>IF(O191="základní",K191,0)</f>
        <v>0</v>
      </c>
      <c r="BF191" s="144">
        <f>IF(O191="snížená",K191,0)</f>
        <v>0</v>
      </c>
      <c r="BG191" s="144">
        <f>IF(O191="zákl. přenesená",K191,0)</f>
        <v>0</v>
      </c>
      <c r="BH191" s="144">
        <f>IF(O191="sníž. přenesená",K191,0)</f>
        <v>0</v>
      </c>
      <c r="BI191" s="144">
        <f>IF(O191="nulová",K191,0)</f>
        <v>0</v>
      </c>
      <c r="BJ191" s="14" t="s">
        <v>78</v>
      </c>
      <c r="BK191" s="144">
        <f>ROUND(P191*H191,2)</f>
        <v>0</v>
      </c>
      <c r="BL191" s="14" t="s">
        <v>239</v>
      </c>
      <c r="BM191" s="143" t="s">
        <v>282</v>
      </c>
    </row>
    <row r="192" spans="1:65" s="1" customFormat="1">
      <c r="A192" s="26"/>
      <c r="B192" s="27"/>
      <c r="C192" s="26"/>
      <c r="D192" s="145" t="s">
        <v>127</v>
      </c>
      <c r="E192" s="26"/>
      <c r="F192" s="146" t="s">
        <v>261</v>
      </c>
      <c r="G192" s="26"/>
      <c r="H192" s="26"/>
      <c r="I192" s="26"/>
      <c r="J192" s="26"/>
      <c r="K192" s="26"/>
      <c r="L192" s="26"/>
      <c r="M192" s="27"/>
      <c r="N192" s="147"/>
      <c r="O192" s="148"/>
      <c r="P192" s="52"/>
      <c r="Q192" s="52"/>
      <c r="R192" s="52"/>
      <c r="S192" s="52"/>
      <c r="T192" s="52"/>
      <c r="U192" s="52"/>
      <c r="V192" s="52"/>
      <c r="W192" s="52"/>
      <c r="X192" s="53"/>
      <c r="Y192" s="26"/>
      <c r="Z192" s="26"/>
      <c r="AA192" s="26"/>
      <c r="AB192" s="26"/>
      <c r="AC192" s="26"/>
      <c r="AD192" s="26"/>
      <c r="AE192" s="26"/>
      <c r="AT192" s="14" t="s">
        <v>127</v>
      </c>
      <c r="AU192" s="14" t="s">
        <v>80</v>
      </c>
    </row>
    <row r="193" spans="1:65" s="1" customFormat="1" ht="23.45" customHeight="1">
      <c r="A193" s="26"/>
      <c r="B193" s="131"/>
      <c r="C193" s="132" t="s">
        <v>283</v>
      </c>
      <c r="D193" s="132" t="s">
        <v>120</v>
      </c>
      <c r="E193" s="133" t="s">
        <v>284</v>
      </c>
      <c r="F193" s="134" t="s">
        <v>285</v>
      </c>
      <c r="G193" s="135" t="s">
        <v>238</v>
      </c>
      <c r="H193" s="136">
        <v>3</v>
      </c>
      <c r="I193" s="137"/>
      <c r="J193" s="137"/>
      <c r="K193" s="137">
        <f>ROUND(P193*H193,2)</f>
        <v>0</v>
      </c>
      <c r="L193" s="134" t="s">
        <v>132</v>
      </c>
      <c r="M193" s="27"/>
      <c r="N193" s="138" t="s">
        <v>1</v>
      </c>
      <c r="O193" s="139" t="s">
        <v>36</v>
      </c>
      <c r="P193" s="140">
        <f>I193+J193</f>
        <v>0</v>
      </c>
      <c r="Q193" s="140">
        <f>ROUND(I193*H193,2)</f>
        <v>0</v>
      </c>
      <c r="R193" s="140">
        <f>ROUND(J193*H193,2)</f>
        <v>0</v>
      </c>
      <c r="S193" s="141">
        <v>0</v>
      </c>
      <c r="T193" s="141">
        <f>S193*H193</f>
        <v>0</v>
      </c>
      <c r="U193" s="141">
        <v>0</v>
      </c>
      <c r="V193" s="141">
        <f>U193*H193</f>
        <v>0</v>
      </c>
      <c r="W193" s="141">
        <v>0</v>
      </c>
      <c r="X193" s="142">
        <f>W193*H193</f>
        <v>0</v>
      </c>
      <c r="Y193" s="26"/>
      <c r="Z193" s="26"/>
      <c r="AA193" s="26"/>
      <c r="AB193" s="26"/>
      <c r="AC193" s="26"/>
      <c r="AD193" s="26"/>
      <c r="AE193" s="26"/>
      <c r="AR193" s="143" t="s">
        <v>239</v>
      </c>
      <c r="AT193" s="143" t="s">
        <v>120</v>
      </c>
      <c r="AU193" s="143" t="s">
        <v>80</v>
      </c>
      <c r="AY193" s="14" t="s">
        <v>118</v>
      </c>
      <c r="BE193" s="144">
        <f>IF(O193="základní",K193,0)</f>
        <v>0</v>
      </c>
      <c r="BF193" s="144">
        <f>IF(O193="snížená",K193,0)</f>
        <v>0</v>
      </c>
      <c r="BG193" s="144">
        <f>IF(O193="zákl. přenesená",K193,0)</f>
        <v>0</v>
      </c>
      <c r="BH193" s="144">
        <f>IF(O193="sníž. přenesená",K193,0)</f>
        <v>0</v>
      </c>
      <c r="BI193" s="144">
        <f>IF(O193="nulová",K193,0)</f>
        <v>0</v>
      </c>
      <c r="BJ193" s="14" t="s">
        <v>78</v>
      </c>
      <c r="BK193" s="144">
        <f>ROUND(P193*H193,2)</f>
        <v>0</v>
      </c>
      <c r="BL193" s="14" t="s">
        <v>239</v>
      </c>
      <c r="BM193" s="143" t="s">
        <v>286</v>
      </c>
    </row>
    <row r="194" spans="1:65" s="1" customFormat="1">
      <c r="A194" s="26"/>
      <c r="B194" s="27"/>
      <c r="C194" s="26"/>
      <c r="D194" s="145" t="s">
        <v>127</v>
      </c>
      <c r="E194" s="26"/>
      <c r="F194" s="146" t="s">
        <v>285</v>
      </c>
      <c r="G194" s="26"/>
      <c r="H194" s="26"/>
      <c r="I194" s="26"/>
      <c r="J194" s="26"/>
      <c r="K194" s="26"/>
      <c r="L194" s="26"/>
      <c r="M194" s="27"/>
      <c r="N194" s="165"/>
      <c r="O194" s="166"/>
      <c r="P194" s="167"/>
      <c r="Q194" s="167"/>
      <c r="R194" s="167"/>
      <c r="S194" s="167"/>
      <c r="T194" s="167"/>
      <c r="U194" s="167"/>
      <c r="V194" s="167"/>
      <c r="W194" s="167"/>
      <c r="X194" s="168"/>
      <c r="Y194" s="26"/>
      <c r="Z194" s="26"/>
      <c r="AA194" s="26"/>
      <c r="AB194" s="26"/>
      <c r="AC194" s="26"/>
      <c r="AD194" s="26"/>
      <c r="AE194" s="26"/>
      <c r="AT194" s="14" t="s">
        <v>127</v>
      </c>
      <c r="AU194" s="14" t="s">
        <v>80</v>
      </c>
    </row>
    <row r="195" spans="1:65" s="1" customFormat="1" ht="6.95" customHeight="1">
      <c r="A195" s="26"/>
      <c r="B195" s="41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27"/>
      <c r="N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</row>
  </sheetData>
  <autoFilter ref="C119:L194" xr:uid="{00000000-0009-0000-0000-000001000000}"/>
  <mergeCells count="6">
    <mergeCell ref="E85:H85"/>
    <mergeCell ref="E112:H112"/>
    <mergeCell ref="M2:Z2"/>
    <mergeCell ref="E7:H7"/>
    <mergeCell ref="E16:H16"/>
    <mergeCell ref="E25:H25"/>
  </mergeCells>
  <phoneticPr fontId="0" type="noConversion"/>
  <pageMargins left="0.39374999999999999" right="0.39374999999999999" top="0.39374999999999999" bottom="0.39374999999999999" header="0" footer="0"/>
  <pageSetup paperSize="8" scale="9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2020_11 - Komořanská, Pra...</vt:lpstr>
      <vt:lpstr>'2020_11 - Komořanská, Pra...'!Názvy_tisku</vt:lpstr>
      <vt:lpstr>'Rekapitulace stavby'!Názvy_tisku</vt:lpstr>
      <vt:lpstr>'2020_11 - Komořanská, Pra...'!Oblast_tisku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Alec\Alex</dc:creator>
  <cp:lastModifiedBy>Jan Král</cp:lastModifiedBy>
  <cp:lastPrinted>2020-12-03T12:28:46Z</cp:lastPrinted>
  <dcterms:created xsi:type="dcterms:W3CDTF">2020-12-03T03:23:50Z</dcterms:created>
  <dcterms:modified xsi:type="dcterms:W3CDTF">2021-06-21T11:03:25Z</dcterms:modified>
</cp:coreProperties>
</file>